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 tabRatio="876" firstSheet="4" activeTab="4"/>
  </bookViews>
  <sheets>
    <sheet name="для главы" sheetId="45" state="hidden" r:id="rId1"/>
    <sheet name="безвозм.пост." sheetId="25" state="hidden" r:id="rId2"/>
    <sheet name="пер.ост." sheetId="46" state="hidden" r:id="rId3"/>
    <sheet name="план работы" sheetId="32" state="hidden" r:id="rId4"/>
    <sheet name="Пр. 1" sheetId="2" r:id="rId5"/>
    <sheet name="Пр. 2" sheetId="1" r:id="rId6"/>
    <sheet name="Пр. 3" sheetId="4" r:id="rId7"/>
    <sheet name="гл.адм" sheetId="27" state="hidden" r:id="rId8"/>
    <sheet name="Пр. 4" sheetId="16" r:id="rId9"/>
    <sheet name="ит." sheetId="8" state="hidden" r:id="rId10"/>
    <sheet name="Пр. 5 " sheetId="30" r:id="rId11"/>
    <sheet name="Пр. 6" sheetId="31" r:id="rId12"/>
    <sheet name="Пр. 7" sheetId="17" r:id="rId13"/>
    <sheet name="Пр.8" sheetId="23" r:id="rId14"/>
    <sheet name="Пр. 9" sheetId="21" r:id="rId15"/>
    <sheet name="Пр. 10" sheetId="19" r:id="rId16"/>
    <sheet name="Пр. 11" sheetId="13" r:id="rId17"/>
    <sheet name="у.у" sheetId="38" r:id="rId18"/>
  </sheets>
  <definedNames>
    <definedName name="_xlnm.Print_Area" localSheetId="1">безвозм.пост.!$B$1:$E$67</definedName>
    <definedName name="_xlnm.Print_Area" localSheetId="0">'для главы'!$B$1:$E$36</definedName>
    <definedName name="_xlnm.Print_Area" localSheetId="3">'план работы'!$A$2:$G$58</definedName>
    <definedName name="_xlnm.Print_Area" localSheetId="8">'Пр. 4'!$A$1:$E$26</definedName>
    <definedName name="_xlnm.Print_Area" localSheetId="12">'Пр. 7'!$A$1:$G$91</definedName>
    <definedName name="_xlnm.Print_Area" localSheetId="13">Пр.8!$A$1:$H$75</definedName>
  </definedNames>
  <calcPr calcId="124519"/>
</workbook>
</file>

<file path=xl/calcChain.xml><?xml version="1.0" encoding="utf-8"?>
<calcChain xmlns="http://schemas.openxmlformats.org/spreadsheetml/2006/main">
  <c r="B17" i="46"/>
  <c r="C27" i="25"/>
  <c r="K19"/>
  <c r="K15"/>
  <c r="K16"/>
  <c r="K17"/>
  <c r="K18"/>
  <c r="K14"/>
  <c r="G56" i="17"/>
  <c r="D12" i="1"/>
  <c r="E12"/>
  <c r="C65"/>
  <c r="C64" s="1"/>
  <c r="C63" s="1"/>
  <c r="E15" i="30" l="1"/>
  <c r="E16"/>
  <c r="C26" i="25"/>
  <c r="E26" s="1"/>
  <c r="E27" s="1"/>
  <c r="D26"/>
  <c r="D27"/>
  <c r="W31"/>
  <c r="S46"/>
  <c r="S44"/>
  <c r="Q44"/>
  <c r="Q46"/>
  <c r="N46"/>
  <c r="G47" i="32"/>
  <c r="G56"/>
  <c r="E56"/>
  <c r="F33"/>
  <c r="G33"/>
  <c r="E33"/>
  <c r="F34"/>
  <c r="G34"/>
  <c r="E34"/>
  <c r="E21" i="1"/>
  <c r="D21"/>
  <c r="C21"/>
  <c r="B7" i="46" l="1"/>
  <c r="C79" i="1"/>
  <c r="E19"/>
  <c r="D19"/>
  <c r="C19"/>
  <c r="G61" i="17"/>
  <c r="E63" i="30" s="1"/>
  <c r="P48" i="25" l="1"/>
  <c r="P46"/>
  <c r="P44"/>
  <c r="N44"/>
  <c r="C22"/>
  <c r="M46" l="1"/>
  <c r="M44"/>
  <c r="L48"/>
  <c r="L46"/>
  <c r="L44"/>
  <c r="G90" i="17"/>
  <c r="G89" s="1"/>
  <c r="E67" i="30"/>
  <c r="E87" l="1"/>
  <c r="E86" s="1"/>
  <c r="B19" i="46"/>
  <c r="G73" i="17"/>
  <c r="E70" i="30" s="1"/>
  <c r="F47" i="32"/>
  <c r="F43"/>
  <c r="F42" s="1"/>
  <c r="F32"/>
  <c r="F22"/>
  <c r="F21"/>
  <c r="F8"/>
  <c r="K8" i="25"/>
  <c r="K7"/>
  <c r="K6"/>
  <c r="C82" i="1"/>
  <c r="C81" s="1"/>
  <c r="C80" s="1"/>
  <c r="E82"/>
  <c r="E81" s="1"/>
  <c r="E80" s="1"/>
  <c r="D82"/>
  <c r="D81" s="1"/>
  <c r="D80" s="1"/>
  <c r="C25" i="25"/>
  <c r="K46"/>
  <c r="K48" s="1"/>
  <c r="K44"/>
  <c r="F5"/>
  <c r="F4" i="32" l="1"/>
  <c r="H46" i="25"/>
  <c r="H44"/>
  <c r="F46"/>
  <c r="F44"/>
  <c r="E3" i="45"/>
  <c r="D21"/>
  <c r="D17"/>
  <c r="D13"/>
  <c r="C5"/>
  <c r="D5" s="1"/>
  <c r="C18"/>
  <c r="C19" s="1"/>
  <c r="C14"/>
  <c r="C15" s="1"/>
  <c r="E18" l="1"/>
  <c r="E19" s="1"/>
  <c r="E14"/>
  <c r="E15" s="1"/>
  <c r="E6"/>
  <c r="H20" i="23"/>
  <c r="E47" i="32"/>
  <c r="E32" s="1"/>
  <c r="E4" s="1"/>
  <c r="E43"/>
  <c r="E42" s="1"/>
  <c r="E22"/>
  <c r="E21"/>
  <c r="E8"/>
  <c r="H37" i="23"/>
  <c r="G37"/>
  <c r="G43" i="17"/>
  <c r="G45"/>
  <c r="E8" i="25"/>
  <c r="H38" i="23"/>
  <c r="E7" i="45" l="1"/>
  <c r="E3" i="25"/>
  <c r="G54" i="17"/>
  <c r="G41"/>
  <c r="D8" i="25"/>
  <c r="C8"/>
  <c r="H59" i="23" l="1"/>
  <c r="E8" i="45"/>
  <c r="D72" i="1" l="1"/>
  <c r="C72"/>
  <c r="E72"/>
  <c r="C75"/>
  <c r="C17"/>
  <c r="D17"/>
  <c r="E17"/>
  <c r="G21" i="32"/>
  <c r="G22"/>
  <c r="E39" i="30"/>
  <c r="E38" s="1"/>
  <c r="E25" i="25" l="1"/>
  <c r="G55" i="17"/>
  <c r="E61" i="30" s="1"/>
  <c r="E60" s="1"/>
  <c r="G60" i="17"/>
  <c r="G51"/>
  <c r="G50" s="1"/>
  <c r="C30" i="21" s="1"/>
  <c r="G78" i="17" l="1"/>
  <c r="E55" i="30"/>
  <c r="E37"/>
  <c r="E36" s="1"/>
  <c r="G29" i="17"/>
  <c r="G25" s="1"/>
  <c r="C24" i="21"/>
  <c r="E35" i="30" l="1"/>
  <c r="E46"/>
  <c r="E22"/>
  <c r="G40" i="17"/>
  <c r="F51" i="31"/>
  <c r="F50" s="1"/>
  <c r="E51"/>
  <c r="E50" s="1"/>
  <c r="E59" i="30" l="1"/>
  <c r="E58" s="1"/>
  <c r="E45"/>
  <c r="C26" i="21"/>
  <c r="F49" i="31"/>
  <c r="F48" s="1"/>
  <c r="E49"/>
  <c r="E48" s="1"/>
  <c r="F47"/>
  <c r="F46" s="1"/>
  <c r="E47"/>
  <c r="E46" s="1"/>
  <c r="G22" i="17"/>
  <c r="E27" i="30" s="1"/>
  <c r="G21" i="17" l="1"/>
  <c r="H41" i="23" l="1"/>
  <c r="H40" s="1"/>
  <c r="G41"/>
  <c r="G40" s="1"/>
  <c r="G48" i="17"/>
  <c r="G47" s="1"/>
  <c r="C28" i="21" l="1"/>
  <c r="F33" i="31"/>
  <c r="F32" s="1"/>
  <c r="E33"/>
  <c r="E32" s="1"/>
  <c r="E34" i="30"/>
  <c r="E33" s="1"/>
  <c r="D25" i="25" l="1"/>
  <c r="C37"/>
  <c r="C38" s="1"/>
  <c r="C33"/>
  <c r="C34" s="1"/>
  <c r="H46" i="23"/>
  <c r="G46"/>
  <c r="C17" i="21"/>
  <c r="H22" i="23"/>
  <c r="G22"/>
  <c r="C15" i="1"/>
  <c r="C14" s="1"/>
  <c r="F43" i="31"/>
  <c r="E43"/>
  <c r="G8" i="32" l="1"/>
  <c r="G38" i="23"/>
  <c r="G88" i="17" l="1"/>
  <c r="G75"/>
  <c r="G44"/>
  <c r="E51" i="30" s="1"/>
  <c r="H30" i="23"/>
  <c r="H31"/>
  <c r="G31"/>
  <c r="G30"/>
  <c r="G33" i="17"/>
  <c r="G32"/>
  <c r="E85" i="30"/>
  <c r="E84" s="1"/>
  <c r="E72" l="1"/>
  <c r="G68" i="17"/>
  <c r="G31"/>
  <c r="C10" i="25" l="1"/>
  <c r="H70" i="23"/>
  <c r="F71" i="31" s="1"/>
  <c r="G70" i="23"/>
  <c r="E71" i="31" s="1"/>
  <c r="G84" i="17"/>
  <c r="G83" s="1"/>
  <c r="G19" i="23"/>
  <c r="F42" i="31"/>
  <c r="E42"/>
  <c r="F70" l="1"/>
  <c r="E70"/>
  <c r="E50" i="30"/>
  <c r="C11" i="25"/>
  <c r="H69" i="23"/>
  <c r="G69"/>
  <c r="E30" i="31"/>
  <c r="G59" i="17"/>
  <c r="E75" i="1"/>
  <c r="D75"/>
  <c r="E79"/>
  <c r="D79"/>
  <c r="G43" i="32" l="1"/>
  <c r="G32" l="1"/>
  <c r="H57" i="23"/>
  <c r="G42" i="32"/>
  <c r="G72" i="17" s="1"/>
  <c r="A12" i="4"/>
  <c r="E24" i="1"/>
  <c r="E23" s="1"/>
  <c r="D24"/>
  <c r="D23" s="1"/>
  <c r="C24"/>
  <c r="C23" s="1"/>
  <c r="H19" i="23"/>
  <c r="G58" i="17"/>
  <c r="G57" s="1"/>
  <c r="G36"/>
  <c r="E69" i="30" l="1"/>
  <c r="E62"/>
  <c r="H18" i="23"/>
  <c r="H15"/>
  <c r="G4" i="32"/>
  <c r="B13" i="4"/>
  <c r="H68" i="23"/>
  <c r="G68"/>
  <c r="H60" l="1"/>
  <c r="H56" s="1"/>
  <c r="E57" i="31"/>
  <c r="G67" i="23"/>
  <c r="H48"/>
  <c r="E54" i="30"/>
  <c r="F57" i="31" l="1"/>
  <c r="H39" i="23" l="1"/>
  <c r="G39"/>
  <c r="H44"/>
  <c r="H43" s="1"/>
  <c r="G44"/>
  <c r="G43" s="1"/>
  <c r="D31" i="21" l="1"/>
  <c r="E31"/>
  <c r="H36" i="23"/>
  <c r="H35" s="1"/>
  <c r="G36"/>
  <c r="G35" s="1"/>
  <c r="H65"/>
  <c r="G65"/>
  <c r="D36" i="25"/>
  <c r="D22" s="1"/>
  <c r="E36"/>
  <c r="E22" s="1"/>
  <c r="F22" l="1"/>
  <c r="G66" i="23"/>
  <c r="H66"/>
  <c r="C13" i="4"/>
  <c r="D13"/>
  <c r="D87" i="1"/>
  <c r="E87"/>
  <c r="C87"/>
  <c r="H21" i="23" l="1"/>
  <c r="F15" i="31"/>
  <c r="F16"/>
  <c r="F17"/>
  <c r="F18"/>
  <c r="F20"/>
  <c r="F21"/>
  <c r="F23"/>
  <c r="F24"/>
  <c r="F26"/>
  <c r="F28"/>
  <c r="F30"/>
  <c r="F31"/>
  <c r="F36"/>
  <c r="F38"/>
  <c r="F41"/>
  <c r="F40" s="1"/>
  <c r="F45"/>
  <c r="F55"/>
  <c r="F56"/>
  <c r="F58"/>
  <c r="F66"/>
  <c r="E38"/>
  <c r="E44" i="30"/>
  <c r="E43" s="1"/>
  <c r="G72" i="23"/>
  <c r="F54" i="31"/>
  <c r="G46" i="17"/>
  <c r="C40" i="1"/>
  <c r="C39" s="1"/>
  <c r="C38" s="1"/>
  <c r="D40"/>
  <c r="D39" s="1"/>
  <c r="D38" s="1"/>
  <c r="E40"/>
  <c r="E39" s="1"/>
  <c r="E38" s="1"/>
  <c r="G42" i="17" l="1"/>
  <c r="G39" s="1"/>
  <c r="F14" i="31"/>
  <c r="F29"/>
  <c r="F53"/>
  <c r="H72" i="23"/>
  <c r="F35" i="31"/>
  <c r="F25"/>
  <c r="F22"/>
  <c r="E37"/>
  <c r="F44"/>
  <c r="F39" s="1"/>
  <c r="F37"/>
  <c r="F27"/>
  <c r="F19"/>
  <c r="C35" i="1"/>
  <c r="C34" s="1"/>
  <c r="A5" i="38" l="1"/>
  <c r="A11" s="1"/>
  <c r="F34" i="31"/>
  <c r="F60"/>
  <c r="F59" s="1"/>
  <c r="F13"/>
  <c r="B5" i="38" l="1"/>
  <c r="B11" s="1"/>
  <c r="F62" i="31"/>
  <c r="F61" s="1"/>
  <c r="G23" i="17" l="1"/>
  <c r="C18" i="21" s="1"/>
  <c r="G23" i="23"/>
  <c r="D18" i="21" s="1"/>
  <c r="H23" i="23"/>
  <c r="E18" i="21" s="1"/>
  <c r="E62" i="31"/>
  <c r="E60"/>
  <c r="E55"/>
  <c r="E56"/>
  <c r="E54"/>
  <c r="E45"/>
  <c r="E41"/>
  <c r="E40" s="1"/>
  <c r="E36"/>
  <c r="E31"/>
  <c r="E29" s="1"/>
  <c r="E28"/>
  <c r="E24"/>
  <c r="E23"/>
  <c r="E21"/>
  <c r="E20"/>
  <c r="E18"/>
  <c r="E17"/>
  <c r="E16"/>
  <c r="E15"/>
  <c r="H73" i="23"/>
  <c r="H71"/>
  <c r="E38" i="21" s="1"/>
  <c r="F67" i="31"/>
  <c r="H51" i="23"/>
  <c r="H50" s="1"/>
  <c r="E34" i="21" s="1"/>
  <c r="H47" i="23"/>
  <c r="H42" s="1"/>
  <c r="H33"/>
  <c r="H29"/>
  <c r="H28" s="1"/>
  <c r="H25"/>
  <c r="H17"/>
  <c r="H16" s="1"/>
  <c r="H14"/>
  <c r="G73"/>
  <c r="G71"/>
  <c r="D38" i="21" s="1"/>
  <c r="G56" i="23"/>
  <c r="G51"/>
  <c r="G50" s="1"/>
  <c r="D34" i="21" s="1"/>
  <c r="G47" i="23"/>
  <c r="G33"/>
  <c r="G29"/>
  <c r="G28" s="1"/>
  <c r="G25"/>
  <c r="E26" i="31"/>
  <c r="G17" i="23"/>
  <c r="G16" s="1"/>
  <c r="G14"/>
  <c r="E76" i="30"/>
  <c r="E75" s="1"/>
  <c r="E74"/>
  <c r="E73" s="1"/>
  <c r="E71"/>
  <c r="E68"/>
  <c r="E66"/>
  <c r="E53"/>
  <c r="E52" s="1"/>
  <c r="E49"/>
  <c r="E48" s="1"/>
  <c r="E42"/>
  <c r="E41" s="1"/>
  <c r="E40" s="1"/>
  <c r="E32"/>
  <c r="E31"/>
  <c r="E29"/>
  <c r="E28" s="1"/>
  <c r="E25"/>
  <c r="E24"/>
  <c r="E21"/>
  <c r="E20"/>
  <c r="E18"/>
  <c r="E17"/>
  <c r="E65" l="1"/>
  <c r="E19"/>
  <c r="H13" i="23"/>
  <c r="D32" i="21"/>
  <c r="D29" s="1"/>
  <c r="G42" i="23"/>
  <c r="D23" i="21"/>
  <c r="D22" s="1"/>
  <c r="G32" i="23"/>
  <c r="E23" i="21"/>
  <c r="E22" s="1"/>
  <c r="H32" i="23"/>
  <c r="E23" i="30"/>
  <c r="E30"/>
  <c r="E53" i="31"/>
  <c r="E27" i="21"/>
  <c r="D27"/>
  <c r="E14" i="30"/>
  <c r="E25" i="31"/>
  <c r="E35"/>
  <c r="E34" s="1"/>
  <c r="E44"/>
  <c r="E27"/>
  <c r="E59"/>
  <c r="H67" i="23"/>
  <c r="F69" i="31"/>
  <c r="E61"/>
  <c r="E14"/>
  <c r="E19"/>
  <c r="E22"/>
  <c r="E32" i="21"/>
  <c r="E29" s="1"/>
  <c r="E25"/>
  <c r="D25"/>
  <c r="G21" i="23"/>
  <c r="G13" s="1"/>
  <c r="C27" i="21"/>
  <c r="E39" i="31" l="1"/>
  <c r="E13"/>
  <c r="H12" i="23"/>
  <c r="G12"/>
  <c r="F68" i="31"/>
  <c r="G53" i="17"/>
  <c r="G52" s="1"/>
  <c r="C25" i="21"/>
  <c r="G49" i="17" l="1"/>
  <c r="E57" i="30"/>
  <c r="E56" s="1"/>
  <c r="E47" s="1"/>
  <c r="C31" i="21" l="1"/>
  <c r="G82" i="17"/>
  <c r="G81" l="1"/>
  <c r="E83" i="30"/>
  <c r="E82" s="1"/>
  <c r="G79" i="17"/>
  <c r="G80"/>
  <c r="C91" i="1"/>
  <c r="D94"/>
  <c r="D93" s="1"/>
  <c r="D92" s="1"/>
  <c r="E94"/>
  <c r="E93" s="1"/>
  <c r="E92" s="1"/>
  <c r="C94"/>
  <c r="C93" s="1"/>
  <c r="C92" s="1"/>
  <c r="E69" i="31" l="1"/>
  <c r="E68" s="1"/>
  <c r="E66"/>
  <c r="E81" i="30"/>
  <c r="E80"/>
  <c r="C61" i="1"/>
  <c r="C60" s="1"/>
  <c r="C59" s="1"/>
  <c r="E67" i="31" l="1"/>
  <c r="D74" i="1"/>
  <c r="D73" s="1"/>
  <c r="E74"/>
  <c r="E73" s="1"/>
  <c r="C74"/>
  <c r="C73" s="1"/>
  <c r="G35" i="17" l="1"/>
  <c r="G34" s="1"/>
  <c r="E17" i="21"/>
  <c r="G17" i="17"/>
  <c r="C23" i="21" l="1"/>
  <c r="C22" s="1"/>
  <c r="B14" i="4"/>
  <c r="E26" i="30"/>
  <c r="E13" s="1"/>
  <c r="D17" i="21"/>
  <c r="E33" l="1"/>
  <c r="D33"/>
  <c r="D57" i="1"/>
  <c r="E57"/>
  <c r="C57"/>
  <c r="D53"/>
  <c r="E53"/>
  <c r="C53"/>
  <c r="D48"/>
  <c r="D47" s="1"/>
  <c r="D46" s="1"/>
  <c r="E48"/>
  <c r="E47" s="1"/>
  <c r="E46" s="1"/>
  <c r="C48"/>
  <c r="C47" s="1"/>
  <c r="C46" s="1"/>
  <c r="D43"/>
  <c r="E43"/>
  <c r="C43"/>
  <c r="C42" s="1"/>
  <c r="D35"/>
  <c r="D34" s="1"/>
  <c r="E35"/>
  <c r="E34" s="1"/>
  <c r="D32"/>
  <c r="D31" s="1"/>
  <c r="E32"/>
  <c r="E31" s="1"/>
  <c r="C32"/>
  <c r="C31" s="1"/>
  <c r="D28"/>
  <c r="E28"/>
  <c r="C28"/>
  <c r="D15"/>
  <c r="D14" s="1"/>
  <c r="E15"/>
  <c r="E14" s="1"/>
  <c r="D37" l="1"/>
  <c r="D42"/>
  <c r="E37"/>
  <c r="E42"/>
  <c r="E55"/>
  <c r="E56"/>
  <c r="D55"/>
  <c r="D56"/>
  <c r="C55"/>
  <c r="C56"/>
  <c r="C37"/>
  <c r="D52"/>
  <c r="D51" s="1"/>
  <c r="C52"/>
  <c r="C51" s="1"/>
  <c r="E52"/>
  <c r="E51" s="1"/>
  <c r="E30"/>
  <c r="E13"/>
  <c r="C30"/>
  <c r="D13"/>
  <c r="D30"/>
  <c r="E50" l="1"/>
  <c r="D50"/>
  <c r="C50"/>
  <c r="C13"/>
  <c r="C78" l="1"/>
  <c r="D78"/>
  <c r="D77" s="1"/>
  <c r="D76" s="1"/>
  <c r="E78"/>
  <c r="E77" s="1"/>
  <c r="E76" s="1"/>
  <c r="C77" l="1"/>
  <c r="C76" s="1"/>
  <c r="C34" i="21"/>
  <c r="C33" l="1"/>
  <c r="E37"/>
  <c r="D37"/>
  <c r="C38"/>
  <c r="C37" s="1"/>
  <c r="E15"/>
  <c r="D15"/>
  <c r="C15"/>
  <c r="E86" i="1"/>
  <c r="E85" s="1"/>
  <c r="E84" s="1"/>
  <c r="D86"/>
  <c r="D85" s="1"/>
  <c r="D84" s="1"/>
  <c r="D21" i="21"/>
  <c r="D20" s="1"/>
  <c r="E21"/>
  <c r="E20" s="1"/>
  <c r="G87" i="17"/>
  <c r="G85"/>
  <c r="G63"/>
  <c r="G62" s="1"/>
  <c r="C19" i="21"/>
  <c r="G14" i="17"/>
  <c r="E71" i="1"/>
  <c r="E70" s="1"/>
  <c r="E69" s="1"/>
  <c r="D71"/>
  <c r="D70" s="1"/>
  <c r="D69" s="1"/>
  <c r="C71"/>
  <c r="C70" s="1"/>
  <c r="C69" l="1"/>
  <c r="C32" i="21"/>
  <c r="C29" s="1"/>
  <c r="C90" i="1"/>
  <c r="C89" s="1"/>
  <c r="C88" s="1"/>
  <c r="B15" i="4"/>
  <c r="C86" i="1"/>
  <c r="C85" s="1"/>
  <c r="C84" s="1"/>
  <c r="C21" i="21"/>
  <c r="C20" s="1"/>
  <c r="G30" i="17"/>
  <c r="C15" i="4"/>
  <c r="D15"/>
  <c r="D14"/>
  <c r="C14"/>
  <c r="C12"/>
  <c r="D12"/>
  <c r="B12"/>
  <c r="E27" i="1"/>
  <c r="D27"/>
  <c r="C27"/>
  <c r="E45"/>
  <c r="D45"/>
  <c r="C45"/>
  <c r="C68" l="1"/>
  <c r="B16" i="4"/>
  <c r="D16"/>
  <c r="C16"/>
  <c r="E26" i="1"/>
  <c r="D26"/>
  <c r="C26"/>
  <c r="C12" s="1"/>
  <c r="C67" l="1"/>
  <c r="C96" s="1"/>
  <c r="E19" i="21"/>
  <c r="D19"/>
  <c r="C18" i="16" l="1"/>
  <c r="C17" s="1"/>
  <c r="C16" s="1"/>
  <c r="E16" i="21"/>
  <c r="E14" s="1"/>
  <c r="G16" i="17"/>
  <c r="K13" s="1"/>
  <c r="G13" l="1"/>
  <c r="G12" s="1"/>
  <c r="C16" i="21"/>
  <c r="C14" s="1"/>
  <c r="C15" i="16"/>
  <c r="C14" s="1"/>
  <c r="D16" i="21"/>
  <c r="D14" s="1"/>
  <c r="D15" i="8" l="1"/>
  <c r="E79" i="30"/>
  <c r="G77" i="17" l="1"/>
  <c r="H63" i="23" l="1"/>
  <c r="G63"/>
  <c r="E78" i="30"/>
  <c r="E77" s="1"/>
  <c r="G76" i="17"/>
  <c r="G67" l="1"/>
  <c r="G66" s="1"/>
  <c r="E64" i="30"/>
  <c r="E88" s="1"/>
  <c r="E12" s="1"/>
  <c r="E64" i="31"/>
  <c r="G64" i="23"/>
  <c r="G62" s="1"/>
  <c r="G55" s="1"/>
  <c r="G54" s="1"/>
  <c r="F64" i="31"/>
  <c r="G65" i="17" l="1"/>
  <c r="G91" s="1"/>
  <c r="C23" i="16" s="1"/>
  <c r="C13" s="1"/>
  <c r="C36" i="21"/>
  <c r="C35" s="1"/>
  <c r="D36"/>
  <c r="D35" s="1"/>
  <c r="G53" i="23"/>
  <c r="G75" s="1"/>
  <c r="D23" i="16" s="1"/>
  <c r="D91" i="1"/>
  <c r="D90" s="1"/>
  <c r="D89" s="1"/>
  <c r="D88" s="1"/>
  <c r="H64" i="23"/>
  <c r="E65" i="31"/>
  <c r="E63" s="1"/>
  <c r="E52" s="1"/>
  <c r="E12" s="1"/>
  <c r="C40" i="21" l="1"/>
  <c r="A16" i="38"/>
  <c r="E91" i="1"/>
  <c r="E90" s="1"/>
  <c r="E89" s="1"/>
  <c r="E88" s="1"/>
  <c r="D40" i="21"/>
  <c r="D22" i="16"/>
  <c r="D21" s="1"/>
  <c r="D20" s="1"/>
  <c r="D19" s="1"/>
  <c r="C22"/>
  <c r="C21" s="1"/>
  <c r="C20" s="1"/>
  <c r="C19" s="1"/>
  <c r="F65" i="31"/>
  <c r="F63" s="1"/>
  <c r="F52" s="1"/>
  <c r="F12" s="1"/>
  <c r="H62" i="23"/>
  <c r="H55" s="1"/>
  <c r="H54" s="1"/>
  <c r="D67" i="1"/>
  <c r="D68"/>
  <c r="E67" l="1"/>
  <c r="E68"/>
  <c r="E16" i="8"/>
  <c r="D96" i="1"/>
  <c r="H53" i="23"/>
  <c r="H75" s="1"/>
  <c r="E23" i="16" s="1"/>
  <c r="E36" i="21"/>
  <c r="E35" s="1"/>
  <c r="C12" i="16"/>
  <c r="D16" i="8"/>
  <c r="D14" l="1"/>
  <c r="E22" i="16"/>
  <c r="E21" s="1"/>
  <c r="E20" s="1"/>
  <c r="E19" s="1"/>
  <c r="E40" i="21"/>
  <c r="E96" i="1"/>
  <c r="B16" i="38"/>
  <c r="D18" i="16"/>
  <c r="C16" i="38" l="1"/>
  <c r="E18" i="16"/>
  <c r="F16" i="8"/>
  <c r="D17" i="16"/>
  <c r="D16" s="1"/>
  <c r="D15" s="1"/>
  <c r="D14" s="1"/>
  <c r="D13"/>
  <c r="E15" i="8" l="1"/>
  <c r="E14" s="1"/>
  <c r="D12" i="16"/>
  <c r="E17"/>
  <c r="E16" s="1"/>
  <c r="E15" s="1"/>
  <c r="E14" s="1"/>
  <c r="E13"/>
  <c r="F15" i="8" l="1"/>
  <c r="F14" s="1"/>
  <c r="E12" i="16"/>
</calcChain>
</file>

<file path=xl/sharedStrings.xml><?xml version="1.0" encoding="utf-8"?>
<sst xmlns="http://schemas.openxmlformats.org/spreadsheetml/2006/main" count="1506" uniqueCount="638">
  <si>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</si>
  <si>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</si>
  <si>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</si>
  <si>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</si>
  <si>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</si>
  <si>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</si>
  <si>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</si>
  <si>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182 1 01 02020 01 0000 110</t>
  </si>
  <si>
    <t>182 1 01 02030 01 0000 110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</si>
  <si>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</si>
  <si>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</si>
  <si>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</si>
  <si>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</si>
  <si>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</si>
  <si>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</si>
  <si>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</si>
  <si>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</si>
  <si>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</si>
  <si>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</si>
  <si>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</si>
  <si>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</si>
  <si>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</si>
  <si>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</si>
  <si>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субсидии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</si>
  <si>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</si>
  <si>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ВСЕГО: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</si>
  <si>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</si>
  <si>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Лежневского муниципального района</t>
  </si>
  <si>
    <t>Ивановской области</t>
  </si>
  <si>
    <t>Наименование дохода</t>
  </si>
  <si>
    <t>Нормативы распределения</t>
  </si>
  <si>
    <t>Прочие неналоговые доходы бюджетов сельских поселений</t>
  </si>
  <si>
    <t>Невыясненные поступления, зачисляемые в бюджеты сельских поселений</t>
  </si>
  <si>
    <t>к решению Совета</t>
  </si>
  <si>
    <t>Наименование</t>
  </si>
  <si>
    <t>Итого:</t>
  </si>
  <si>
    <t>Управление Федеральной  налоговой службы по Ивановской области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</si>
  <si>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</si>
  <si>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Невыясненные поступления,  зачисляемые в бюджеты сельских поселений</t>
  </si>
  <si>
    <t>Код классификации доходов бюджетов Российской Федерации, код главного администратора доходов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</si>
  <si>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</si>
  <si>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</si>
  <si>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</si>
  <si>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</si>
  <si>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000 01 05 00 00 00 0000 000</t>
  </si>
  <si>
    <t>000 01 05 00 00 00 0000 500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</si>
  <si>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</si>
  <si>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</si>
  <si>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</si>
  <si>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</si>
  <si>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</si>
  <si>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</si>
  <si>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</si>
  <si>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</si>
  <si>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</si>
  <si>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</si>
  <si>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</si>
  <si>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</si>
  <si>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</si>
  <si>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источников внутреннего финансирования дефицитов бюджетов</t>
  </si>
  <si>
    <t>01 05 00 00 00 0000 000</t>
  </si>
  <si>
    <t>01 05 02 01 10 0000 510</t>
  </si>
  <si>
    <t>01 05 02 01 10 0000 610</t>
  </si>
  <si>
    <t>главного администратора источников внутреннего финансирования дефицита</t>
  </si>
  <si>
    <t>Целевая        статья</t>
  </si>
  <si>
    <t>Вид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</si>
  <si>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</si>
  <si>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</si>
  <si>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Центральный аппарат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</si>
  <si>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</si>
  <si>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</si>
  <si>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</si>
  <si>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</si>
  <si>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</si>
  <si>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</si>
  <si>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Жилищно-коммунальное хозяйство</t>
  </si>
  <si>
    <t>Благоустройство</t>
  </si>
  <si>
    <t>Пенсионное обеспечение</t>
  </si>
  <si>
    <t>Культура</t>
  </si>
  <si>
    <t>Обеспечение мероприятий в сфере культуры, организация культурного досуга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</si>
  <si>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</si>
  <si>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</si>
  <si>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01</t>
  </si>
  <si>
    <t>00</t>
  </si>
  <si>
    <t>02</t>
  </si>
  <si>
    <t>04</t>
  </si>
  <si>
    <t>05</t>
  </si>
  <si>
    <t>06</t>
  </si>
  <si>
    <t>03</t>
  </si>
  <si>
    <t>08</t>
  </si>
  <si>
    <t>Вид долгового обязательства</t>
  </si>
  <si>
    <t>Сумма  (тыс. руб.)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</si>
  <si>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</si>
  <si>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</si>
  <si>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</si>
  <si>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</si>
  <si>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</si>
  <si>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</si>
  <si>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>Общий объём заимствований, направленных на погашение долга</t>
  </si>
  <si>
    <t>Цель гарантирования</t>
  </si>
  <si>
    <t xml:space="preserve">очередной финансовый  год 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</si>
  <si>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</si>
  <si>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</si>
  <si>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</si>
  <si>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Сумма гарантирования (тыс.руб.)</t>
  </si>
  <si>
    <t>Наименование принципала</t>
  </si>
  <si>
    <t>№ п/п</t>
  </si>
  <si>
    <t>За счет источников внутреннего финансирования дефицита местного бюджета</t>
  </si>
  <si>
    <t>Дотации бюджетам сельских поселений на поддержку мер по обеспечению сбалансированности бюджетов</t>
  </si>
  <si>
    <t>Лежневского  сельского поселения</t>
  </si>
  <si>
    <t>923 1 11 05025 10 0000 120</t>
  </si>
  <si>
    <t>923 1 11 05035 10 0000 120</t>
  </si>
  <si>
    <t>Прочие доходы от оказания платных услуг (работ) получателями средств бюджетов сельских поселений</t>
  </si>
  <si>
    <t>923 1 14 02053 10 0000 410</t>
  </si>
  <si>
    <t xml:space="preserve">923 1 14 06025 10 0000 430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</si>
  <si>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</si>
  <si>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000 1 14 00000 00 0000 000</t>
  </si>
  <si>
    <t>000 1 13 00000 00 0000 000</t>
  </si>
  <si>
    <t>ДОХОДЫ ОТ ОКАЗАНИЯ ПЛАТНЫХ УСЛУГ И КОМПЕНСАЦИИ ЗАТРАТ ГОСУДАРСТВА</t>
  </si>
  <si>
    <t xml:space="preserve"> Сумма ( руб.)</t>
  </si>
  <si>
    <t>Администрация Лежневского сельского поселения Лежневского муниципального района Ивановской области</t>
  </si>
  <si>
    <t>923 1 17 05050 10 0000 180</t>
  </si>
  <si>
    <t>Лежневского сельского поселения</t>
  </si>
  <si>
    <t>Муниципальное  казённое учреждение «Социально-культурное объединение Лежневского сельского поселения»</t>
  </si>
  <si>
    <t>Объем бюджетных    ассигнований на   исполнение гарантий по возможным гарантийным случаям в очередном финансовом  году (руб.)</t>
  </si>
  <si>
    <t>Исполнение муниципальных гарантий 
Лежневского сельского поселения Лежневского муниципального района Ивановской области</t>
  </si>
  <si>
    <t>Приложение № 6</t>
  </si>
  <si>
    <t>Сумма, рублей</t>
  </si>
  <si>
    <t>Раздел, подраздел</t>
  </si>
  <si>
    <t>0102</t>
  </si>
  <si>
    <t>0104</t>
  </si>
  <si>
    <t>Сумма, руб.</t>
  </si>
  <si>
    <t>Приложение № 10</t>
  </si>
  <si>
    <t>0106</t>
  </si>
  <si>
    <t>0113</t>
  </si>
  <si>
    <t>0203</t>
  </si>
  <si>
    <t>0300</t>
  </si>
  <si>
    <t>0310</t>
  </si>
  <si>
    <t>0500</t>
  </si>
  <si>
    <t>0503</t>
  </si>
  <si>
    <t>0800</t>
  </si>
  <si>
    <t>0801</t>
  </si>
  <si>
    <t>1001</t>
  </si>
  <si>
    <t>1000</t>
  </si>
  <si>
    <t>Социальная политика</t>
  </si>
  <si>
    <t>ВСЕГО</t>
  </si>
  <si>
    <t>Приложение № 11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</si>
  <si>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</si>
  <si>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923 1 17 01050 10 0000 180</t>
  </si>
  <si>
    <t>Код главного распорядителя</t>
  </si>
  <si>
    <t>Подраздел</t>
  </si>
  <si>
    <t>10</t>
  </si>
  <si>
    <t>000 1 01 00000 00 0000 000</t>
  </si>
  <si>
    <t>НАЛОГИ НА ПРИБЫЛЬ, ДОХОДЫ</t>
  </si>
  <si>
    <t>000 1 01 02010 01 0000 110</t>
  </si>
  <si>
    <t>000 1 01 02020 01 0000 110</t>
  </si>
  <si>
    <t>000 1 01 02030 01 0000 110</t>
  </si>
  <si>
    <t>000 1 06 01030 10 0000 110</t>
  </si>
  <si>
    <t>000 1 06 06033 10 0000 110</t>
  </si>
  <si>
    <t>000 1 06 06043 10 0000 110</t>
  </si>
  <si>
    <t>000 1 13 01995 10 0000 130</t>
  </si>
  <si>
    <t>000 1 11 05025 10 0000 120</t>
  </si>
  <si>
    <t>000 1 11 05035 10 0000 120</t>
  </si>
  <si>
    <t>ДОХОДЫ ОТ ПРОДАЖИ МАТЕРИАЛЬНЫХ И НЕМАТЕРИАЛЬНЫХ АКТИВОВ</t>
  </si>
  <si>
    <t>000 1 14 02053 10 0000 410</t>
  </si>
  <si>
    <t xml:space="preserve">000 1 14 06025 10 0000 430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</si>
  <si>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</si>
  <si>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</si>
  <si>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</si>
  <si>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</si>
  <si>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</si>
  <si>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</si>
  <si>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</si>
  <si>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 xml:space="preserve">Прочие субсидии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</si>
  <si>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</si>
  <si>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</si>
  <si>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</si>
  <si>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</si>
  <si>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</si>
  <si>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923 01 05 02 01 10 0000 510</t>
  </si>
  <si>
    <t>923 01 05 02 01 10 0000 610</t>
  </si>
  <si>
    <t>0100000000</t>
  </si>
  <si>
    <t>Основное мероприятие 1 "Организация уличного освещения"</t>
  </si>
  <si>
    <t>Основное мероприятие 2 "Обеспечение мероприятий по благоустройству"</t>
  </si>
  <si>
    <t>Основное мероприятие 1 "Обеспечение мероприятий в сфере культуры, организация культурного досуга"</t>
  </si>
  <si>
    <t>Основное мероприятие 2: "Обеспечение мероприятий в области физической культуры и спорта"</t>
  </si>
  <si>
    <t>Основное мероприятие 3: "Работа с общественными объединениями, детьми и молодежью"</t>
  </si>
  <si>
    <t>Обеспечение функций высшего должностного лица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</si>
  <si>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</si>
  <si>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(Иные бюджетные ассигнования)</t>
  </si>
  <si>
    <t>Переданные полномочия по осуществлению контроля за использованием бюджетных средств городскими и сельскими поселениями на обеспечение функций администрации Лежневского муниципального района (Межбюджетные трансферты)</t>
  </si>
  <si>
    <t>Осуществление первичного воинского учёта на территориях, где отсутствуют военные комиссариаты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</si>
  <si>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Доплата к пенсиям муниципальных служащих администрации Лежневского сельского поселения (Социальное обеспечение и иные выплаты населению)</t>
  </si>
  <si>
    <r>
      <t>Всего расходов</t>
    </r>
    <r>
      <rPr>
        <sz val="12"/>
        <color theme="1"/>
        <rFont val="Times New Roman"/>
        <family val="1"/>
        <charset val="204"/>
      </rPr>
      <t>:</t>
    </r>
  </si>
  <si>
    <t>Приложение № 8</t>
  </si>
  <si>
    <t>Приложение № 7</t>
  </si>
  <si>
    <t>Приложение № 2</t>
  </si>
  <si>
    <t>Приложение № 3</t>
  </si>
  <si>
    <t>Приложение № 4</t>
  </si>
  <si>
    <t>Приложение № 5</t>
  </si>
  <si>
    <t>Расходы, связанные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</si>
  <si>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</si>
  <si>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(иные бюджетные ассигнования)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</si>
  <si>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</si>
  <si>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</si>
  <si>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на финансовый контроль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</si>
  <si>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</si>
  <si>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Основное мероприятие 4: "Организация библиотечного обслуживания"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</si>
  <si>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</si>
  <si>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Софинансирование расходов, связанных с поэтапным доведением средней заработной платы работникам культуры (библиотеки)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</si>
  <si>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 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</si>
  <si>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библиотечного обслуживания</t>
  </si>
  <si>
    <t>Основное мероприятие 5: "Содержание объектов культурного наследия"</t>
  </si>
  <si>
    <t>Содержание объектов культурного наследия</t>
  </si>
  <si>
    <t>Приложение № 9</t>
  </si>
  <si>
    <t>на софинансирование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</si>
  <si>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з/п</t>
  </si>
  <si>
    <t>начисления</t>
  </si>
  <si>
    <t>на осуществление части полномочий на организацию библиотечного обслуживания населения , комплектования и обеспечения сохранности библиотечных фондов библиотек поселени в части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</si>
  <si>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на сохранение, использование и популяризацию объектов культурного наследия</t>
  </si>
  <si>
    <t xml:space="preserve">на организацию библиотечного обслуживания населения, комплектование и обеспечение сохранности библиотечных фондов </t>
  </si>
  <si>
    <t>Дотации бюджетам на поддержку мер по обеспечению сбалансированности бюджетов</t>
  </si>
  <si>
    <t xml:space="preserve">000 1 17 00000 00 0000 000 </t>
  </si>
  <si>
    <t>Прочие неналоговые доходы</t>
  </si>
  <si>
    <t>000 1 17 05000 00 0000 180</t>
  </si>
  <si>
    <t>000 1 17 05050 10 0000 180</t>
  </si>
  <si>
    <t>ПРОЧИЕ НЕНАЛОГОВЫЕ ДОХОДЫ</t>
  </si>
  <si>
    <t>000 2 04 00000 00 0000 000</t>
  </si>
  <si>
    <t>Безвозмездные поступления от негосударственных организаций в бюджеты сельских поселений</t>
  </si>
  <si>
    <t>на разработку генеральных планов поселения</t>
  </si>
  <si>
    <t>0400</t>
  </si>
  <si>
    <t>на организацию в границах поселения водостабжения населения</t>
  </si>
  <si>
    <t>Коммунальное хозяйство</t>
  </si>
  <si>
    <t>0502</t>
  </si>
  <si>
    <t>на обеспечение мероприятий по содержанию и строительству автомобильных дорог местного значения вне границ муниципального района</t>
  </si>
  <si>
    <t>Дорожное хозяйство (дорожные фонды)</t>
  </si>
  <si>
    <t>09</t>
  </si>
  <si>
    <t>0409</t>
  </si>
  <si>
    <t>Основное мероприятие 1 "Обеспечение деятельности органов местного самоуправления"</t>
  </si>
  <si>
    <t>Основное мероприятие 2 "Осуществление других общегосударственных вопросов"</t>
  </si>
  <si>
    <t>Основное мероприятие 3 "Осуществление переданных полномочий из бюджетов других уровней"</t>
  </si>
  <si>
    <t>Основное мероприятие 4 "Передача части полномочий  Лежневского  сельского поселения по решению вопросов местного значения"</t>
  </si>
  <si>
    <t>Основное мероприятие 5 "Меры социальной помощи и поддержки отдельных категорий населения  Лежневского  сельского поселения"</t>
  </si>
  <si>
    <t>Основное мероприятие 6 "Содержание и строительство автомобильных дорог общего пользования "</t>
  </si>
  <si>
    <t>0110000000</t>
  </si>
  <si>
    <t>0110103000</t>
  </si>
  <si>
    <t>0110104000</t>
  </si>
  <si>
    <t>0110220710</t>
  </si>
  <si>
    <t>0110290170</t>
  </si>
  <si>
    <t>0110351180</t>
  </si>
  <si>
    <t>0110497030</t>
  </si>
  <si>
    <t>0110696011</t>
  </si>
  <si>
    <t>0110696012</t>
  </si>
  <si>
    <t>0120100000</t>
  </si>
  <si>
    <t>0120127000</t>
  </si>
  <si>
    <t>0120000000</t>
  </si>
  <si>
    <t>0130000000</t>
  </si>
  <si>
    <t>0130100000</t>
  </si>
  <si>
    <t>0130122800</t>
  </si>
  <si>
    <t>0130200000</t>
  </si>
  <si>
    <t>0130222830</t>
  </si>
  <si>
    <t>014000000</t>
  </si>
  <si>
    <t>0140100000</t>
  </si>
  <si>
    <t>0140100300</t>
  </si>
  <si>
    <t>01401S0340</t>
  </si>
  <si>
    <t>0140200000</t>
  </si>
  <si>
    <t>0140200320</t>
  </si>
  <si>
    <t>0140300000</t>
  </si>
  <si>
    <t>0140322830</t>
  </si>
  <si>
    <t>014040000</t>
  </si>
  <si>
    <t>0140480340</t>
  </si>
  <si>
    <t>01404S0340</t>
  </si>
  <si>
    <t>0140500000</t>
  </si>
  <si>
    <t>0140596022</t>
  </si>
  <si>
    <t>0110505000</t>
  </si>
  <si>
    <t>012012700</t>
  </si>
  <si>
    <t>0140400000</t>
  </si>
  <si>
    <t>Резервные фонды</t>
  </si>
  <si>
    <t>11</t>
  </si>
  <si>
    <t>0120220750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</si>
  <si>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</t>
  </si>
  <si>
    <t>Основное мероприятие 1 "Обеспечение пожарной безопасности"</t>
  </si>
  <si>
    <t>Основное мероприятие 2 "Резервный фонд"</t>
  </si>
  <si>
    <t>0120200000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</si>
  <si>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 (Иные бюджетные ассигнования)</t>
  </si>
  <si>
    <t>уличное освещение</t>
  </si>
  <si>
    <t>благоустройство</t>
  </si>
  <si>
    <t>спил переросших деревьев</t>
  </si>
  <si>
    <t>борщевик</t>
  </si>
  <si>
    <t>содержание транспорта, з/п рабочих по благоустройству</t>
  </si>
  <si>
    <t>пожарная безопасность</t>
  </si>
  <si>
    <t>детские площадки</t>
  </si>
  <si>
    <t>Увальево</t>
  </si>
  <si>
    <t>памятники</t>
  </si>
  <si>
    <t>0111</t>
  </si>
  <si>
    <t>182 1 05 03010 01 0000 110</t>
  </si>
  <si>
    <t>Единый сельскохозяйственный налог</t>
  </si>
  <si>
    <t>000 1 14 02050 10 0000 410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</si>
  <si>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</si>
  <si>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0110100000</t>
  </si>
  <si>
    <t>0110200000</t>
  </si>
  <si>
    <t>0110300000</t>
  </si>
  <si>
    <t>0110400000</t>
  </si>
  <si>
    <t>0110500000</t>
  </si>
  <si>
    <t>01106000000</t>
  </si>
  <si>
    <t>0110600000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</si>
  <si>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</si>
  <si>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000 1 06 01000 00 0000 110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</si>
  <si>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</si>
  <si>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</si>
  <si>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</si>
  <si>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</si>
  <si>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000 1 06 00000 00 0000 000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</si>
  <si>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</si>
  <si>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</si>
  <si>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</si>
  <si>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</si>
  <si>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000 1 11 05000 00 0000 120</t>
  </si>
  <si>
    <t>000 1 11 05020 00 0000 120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</si>
  <si>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</si>
  <si>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</si>
  <si>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</si>
  <si>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</si>
  <si>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</si>
  <si>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</si>
  <si>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000 1 13 01000 00 0000 130</t>
  </si>
  <si>
    <t>000 1 13 01990 00 0000 130</t>
  </si>
  <si>
    <t>Прочие доходы от оказания платных услуг (работ)</t>
  </si>
  <si>
    <t>Доходы от оказания платных услуг (работ)</t>
  </si>
  <si>
    <t>на содержание мест захоронения</t>
  </si>
  <si>
    <t>0130496055</t>
  </si>
  <si>
    <t>0130396057</t>
  </si>
  <si>
    <t>Основное мероприятие 3 "Содержание мест захоронений"</t>
  </si>
  <si>
    <t>0130300000</t>
  </si>
  <si>
    <t>Основное мероприятие 4 "Организация водоснабжения в границах поселения"</t>
  </si>
  <si>
    <t>0130400000</t>
  </si>
  <si>
    <t>0130496050</t>
  </si>
  <si>
    <t>освещение</t>
  </si>
  <si>
    <t>0200</t>
  </si>
  <si>
    <t>строительство плотков (мостков)</t>
  </si>
  <si>
    <t>Почевино</t>
  </si>
  <si>
    <t>Стрекалово</t>
  </si>
  <si>
    <t>Симониха</t>
  </si>
  <si>
    <t>текщий ремонт площадок</t>
  </si>
  <si>
    <t>2022 год</t>
  </si>
  <si>
    <t>1105</t>
  </si>
  <si>
    <t>расходы бюджета (без учета предусмотренных за счет межбюджетных трансфертов из других бюджетов имеющих целевое назначение)</t>
  </si>
  <si>
    <t>условно-утвержденные расходы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</si>
  <si>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</si>
  <si>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000 1 05 03010 01 0000 110</t>
  </si>
  <si>
    <t>000 1 05 00000 00 0000 000</t>
  </si>
  <si>
    <t>НАЛОГИ НА СОВОКУПНЫЙ ДОХОД</t>
  </si>
  <si>
    <t>000 1 06 06000 00 0000 110</t>
  </si>
  <si>
    <t>000 1 14 06000 00 0000 430</t>
  </si>
  <si>
    <t>000 2 02 10000 00 0000 150</t>
  </si>
  <si>
    <t>000 2 02 15001 00 0000 150</t>
  </si>
  <si>
    <t>000 2 02 15001 10 0000 150</t>
  </si>
  <si>
    <t>923 2 02 15001 10 0000 150</t>
  </si>
  <si>
    <t>000 2 02 15002 00 0000 150</t>
  </si>
  <si>
    <t>000 2 02 15002 10 0000 150</t>
  </si>
  <si>
    <t>923 2 02 15002 10 0000 150</t>
  </si>
  <si>
    <t>000 2 02 20000 00 0000 150</t>
  </si>
  <si>
    <t>000 2 02 29999 00 0000 150</t>
  </si>
  <si>
    <t>000 2 02 29999 10 0000 150</t>
  </si>
  <si>
    <t>923 2 02 29999 10 0000 150</t>
  </si>
  <si>
    <t>000 2 02 30000 00 0000 150</t>
  </si>
  <si>
    <t>000 2 02 35118 00 0000 150</t>
  </si>
  <si>
    <t>000 2 02 35118 10 0000 150</t>
  </si>
  <si>
    <t>923 2 02 35118 10 0000 150</t>
  </si>
  <si>
    <t>923 2 02 35120 10 0000 150</t>
  </si>
  <si>
    <t>923 2 02 40014 10 0000 150</t>
  </si>
  <si>
    <t>000 2 02 40014 10 0000 150</t>
  </si>
  <si>
    <t>000 2 02 40014 00 0000 150</t>
  </si>
  <si>
    <t>000 2 02 40000 00 0000 150</t>
  </si>
  <si>
    <t>БЕЗВОЗМЕЗДНЫЕ ПОСТУПЛЕНИЯ ОТ НЕГОСУДАРСТВЕННЫХ ОРГАНИЗАЦИЙ</t>
  </si>
  <si>
    <t>000 2 04 05000 10 0000 150</t>
  </si>
  <si>
    <t>000 2 04 05020 10 0000 150</t>
  </si>
  <si>
    <t>923 2 04 05020 10 0000 150</t>
  </si>
  <si>
    <t xml:space="preserve"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
</t>
  </si>
  <si>
    <t>923 2 02 45160 10 0000 150</t>
  </si>
  <si>
    <t xml:space="preserve"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
</t>
  </si>
  <si>
    <t>923 2 08 05000 10 0000 150</t>
  </si>
  <si>
    <t xml:space="preserve">Возврат остатков субсидий, субвенций и иных межбюджетных трансфертов, имеющих целевое назначение, прошлых лет из бюджетов сельских поселений
</t>
  </si>
  <si>
    <t>923 2 19 00000 10 0000 150</t>
  </si>
  <si>
    <t>923 1 13 01995 10 0000 130</t>
  </si>
  <si>
    <t>КУЛЬТУРА, КИНЕМАТОГРАФИЯ</t>
  </si>
  <si>
    <t>Другие вопросы в области физической культуры и спорта</t>
  </si>
  <si>
    <t>ФИЗИЧЕСКАЯ КУЛЬТУРА И СПОРТ</t>
  </si>
  <si>
    <t xml:space="preserve">ОБЩЕГОСУДАРСТВЕННЫЕ ВОПРОСЫ
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</si>
  <si>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</si>
  <si>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</si>
  <si>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</si>
  <si>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</si>
  <si>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</si>
  <si>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Изменение остатков средств на счетах по учету средств бюджетов</t>
  </si>
  <si>
    <t xml:space="preserve">Увеличение прочих остатков денежных средств бюджетов сельских поселений
</t>
  </si>
  <si>
    <t xml:space="preserve">Уменьшение прочих остатков денежных средств бюджетов сельских поселений
</t>
  </si>
  <si>
    <t>ИСТОЧНИКИ ВНУТРЕННЕГО ФИНАНСИРОВАНИЯ ДЕФИЦИТОВ БЮДЖЕТОВ</t>
  </si>
  <si>
    <t xml:space="preserve">Увеличение остатков средств бюджетов
</t>
  </si>
  <si>
    <t>000 01 05 02 01 10 0000 510</t>
  </si>
  <si>
    <t>000 01 05 02 01 10 0000 610</t>
  </si>
  <si>
    <t>дефицит /профицит</t>
  </si>
  <si>
    <t>минимальное значение</t>
  </si>
  <si>
    <t>принимаемое к расчету</t>
  </si>
  <si>
    <t>не менее</t>
  </si>
  <si>
    <t>Прочие субсидии бюджетам сельских поселений/Субсидии бюджетам муниципальных образований на софинансирование расходов, связанных с поэтапным доведением средней заработной платы работникам культуры муниципальных учреждений культурыдо средней заработной платы</t>
  </si>
  <si>
    <t>непредвиденные расходы</t>
  </si>
  <si>
    <t>0140680340</t>
  </si>
  <si>
    <t>Основное мероприятие 6 "Обеспечение мероприятий в сфере культуры, организация культурного досуга (софинансирование из областного бюджета)"</t>
  </si>
  <si>
    <t>0140600000</t>
  </si>
  <si>
    <t xml:space="preserve">Подпрограмма "Муниципально управление" муниципальной программы «Развитие территории Лежневского сельского поселения на 2020-2022 годы» </t>
  </si>
  <si>
    <t>МУНИЦИПАЛЬНАЯ ПРОГРАММА «РАЗВИТИЕ ТЕРРИТОРИИ ЛЕЖНЕВСКОГО СЕЛЬСКОГО ПОСЕЛЕНИЯ НА 2020-2022 ГОДЫ»</t>
  </si>
  <si>
    <t xml:space="preserve">Подпрограмма "Безопасность поселения" муниципальной программы «Развитие территории Лежневского сельского поселения на 2020-2022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</si>
  <si>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2020-2022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</si>
  <si>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2020-2022 годы» </t>
  </si>
  <si>
    <t>0140496021</t>
  </si>
  <si>
    <t>0130196011</t>
  </si>
  <si>
    <t>Обеспечение мероприятий в сфере культуры, организация культурного досуга (софинансирование из областного бюджета)</t>
  </si>
  <si>
    <t>0131696011</t>
  </si>
  <si>
    <t>грант</t>
  </si>
  <si>
    <t>на освещение (ремонт и разработка ПСД)</t>
  </si>
  <si>
    <t>на обеспечение поселений  услугами по организации досуга</t>
  </si>
  <si>
    <t>0130196015</t>
  </si>
  <si>
    <t>0110696015</t>
  </si>
  <si>
    <t>0140196020</t>
  </si>
  <si>
    <t>Расходы на обеспечение поселения услугами по организации досуга (Прочая закупка товаров, работ и услуг)</t>
  </si>
  <si>
    <t>923</t>
  </si>
  <si>
    <t>2023 год</t>
  </si>
  <si>
    <t>от __________ № __</t>
  </si>
  <si>
    <t>озеленение</t>
  </si>
  <si>
    <t>Телегино</t>
  </si>
  <si>
    <t>Воскресенское</t>
  </si>
  <si>
    <t>Щипоусиха</t>
  </si>
  <si>
    <t>бензин</t>
  </si>
  <si>
    <t>пирсы:</t>
  </si>
  <si>
    <t>благоустройство (дети)</t>
  </si>
  <si>
    <t>клубы</t>
  </si>
  <si>
    <t>КУЛЬТУРА</t>
  </si>
  <si>
    <t>АДМИНИСТРАЦИЯ</t>
  </si>
  <si>
    <t>строительство</t>
  </si>
  <si>
    <t>0412</t>
  </si>
  <si>
    <t>Другие вопросы в области национальной экономики</t>
  </si>
  <si>
    <t>12</t>
  </si>
  <si>
    <t>0110796060</t>
  </si>
  <si>
    <t>Основное мероприятие 7 "Утверждение генерального плана  поселения"</t>
  </si>
  <si>
    <t>0110700000</t>
  </si>
  <si>
    <r>
      <t>Всего расходов</t>
    </r>
    <r>
      <rPr>
        <sz val="12"/>
        <rFont val="Times New Roman"/>
        <family val="1"/>
        <charset val="204"/>
      </rPr>
      <t>:</t>
    </r>
  </si>
  <si>
    <t>244 (культура)</t>
  </si>
  <si>
    <t xml:space="preserve">столбцы не удалять, в приложениях собъются формулы </t>
  </si>
  <si>
    <t>на проведдение мероприятий (отдельно от плана, в 244)</t>
  </si>
  <si>
    <t>на софинансирование объектов культурного наследия (отдельно от плана, в 244)</t>
  </si>
  <si>
    <t>0130500000</t>
  </si>
  <si>
    <t>0130596066</t>
  </si>
  <si>
    <t>Основное мероприятие 5 "Организация деятельности по сбору и транспортированию ТКО"</t>
  </si>
  <si>
    <t>Обеспечение функций администрации Лежневского сельского поселения (Прочая закупка товаров, работ и услуг)</t>
  </si>
  <si>
    <t>Проведение комплекса работ по межеванию земель для постановки на учет земельных участков, на которые возникает право собственности администрации Лежневского сельского поселения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</si>
  <si>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 (Прочая закупка товаров, работ и услуг)</t>
  </si>
  <si>
    <t>Осуществление первичного воинского учёта на территориях, где отсутствуют военные комиссариаты (Прочая закупка товаров, работ и услуг)</t>
  </si>
  <si>
    <t>Осуществление части полномочий по утверждению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 (Прочая закупка товаров, работ и услуг)</t>
  </si>
  <si>
    <t>Расходы на реализацию мероприятий по обеспечению первичных мер пожарной безопасности, защиты жизни и здоровья граждан Лежневского сельского поселения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</si>
  <si>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</si>
  <si>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(освещение),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</si>
  <si>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(освещение: ремонт и разработка ПСД)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</si>
  <si>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(Прочая закупка товаров, работ и услуг)</t>
  </si>
  <si>
    <t>Расходы на обеспечение мероприятий в сфере культуры Лежневского сельского поселения (Прочая закупка товаров, работ и услуг)</t>
  </si>
  <si>
    <t>Расходы на обеспечение мероприятий в области физической культуры и спорта (Прочая закупка товаров, работ и услуг)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</si>
  <si>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(Прочая закупка товаров, работ и услуг)</t>
  </si>
  <si>
    <t>Осуществление первичного воинского учёта на территориях, где отсутствуют военные комиссариаты(Прочая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</si>
  <si>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</si>
  <si>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местного значения вне границ муниципального района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</si>
  <si>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 (Прочая закупка товаров, работ и услуг)</t>
  </si>
  <si>
    <t>Расходы на обеспечение мероприятий по благоустройству и озеленению территории Лежневского сельского поселения (Прочая закупка товаров, работ и услуг)</t>
  </si>
  <si>
    <t>Осуществление части полномочий по сохранинию, использованию и популяризации объектов культурного наследия (Прочая закупка товаров, работ и услуг)</t>
  </si>
  <si>
    <t>Осуществление части полномочий по содержанию мест захоронений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</si>
  <si>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собственности(Прочая закупка товаров, работ и услуг)</t>
  </si>
  <si>
    <t>Обеспечение мероприятий по организации в границах поселения водоснабжения населения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</si>
  <si>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поселения(Прочая закупка товаров, работ и услуг)</t>
  </si>
  <si>
    <t>Осуществление части полномочий по организации в границах поселения водоснабжения населения (Прочая закупка товаров, работ и услуг)</t>
  </si>
  <si>
    <t>Осуществление части полномочий по организации деятельности по сбору (в том числе раздельному сбору) и транспортированию твердых коммунальных отходов (Прочая закупка товаров, работ и услуг)</t>
  </si>
  <si>
    <t>0120320200</t>
  </si>
  <si>
    <t>Обеспечение безопасности граждан и профилактика правонарушений Прочая закупка товаров, работ и услуг</t>
  </si>
  <si>
    <t>Другие вопросы в области национальной безопасности и правоохранительной деятельности</t>
  </si>
  <si>
    <t>0314</t>
  </si>
  <si>
    <t>Обеспечение безопасности граждан и профилактика правонарушений (Прочая закупка товаров, работ и услуг)</t>
  </si>
  <si>
    <t>Основное мероприятие 3 "Профилактика правонарушений"</t>
  </si>
  <si>
    <t>на организацию деятельности по сбору и транспортированию ТКО</t>
  </si>
  <si>
    <t>0120300000</t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</si>
  <si>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</t>
  </si>
  <si>
    <t>0405</t>
  </si>
  <si>
    <t>Сельское хозяйство и рыболовство</t>
  </si>
  <si>
    <t>13</t>
  </si>
  <si>
    <t xml:space="preserve">Субсидии бюджетам муниципальных образований Ивановской области на проведение кадастровых работ в отношении неиспользуемых земель из состава земель сельскохозяйственного назначения </t>
  </si>
  <si>
    <r>
      <t xml:space="preserve">                     Всего расходов</t>
    </r>
    <r>
      <rPr>
        <sz val="12"/>
        <rFont val="Times New Roman"/>
        <family val="1"/>
        <charset val="204"/>
      </rPr>
      <t>:</t>
    </r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</si>
  <si>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 (Прочая закупка товаров, работ и услуг)</t>
  </si>
  <si>
    <t>01102S7000</t>
  </si>
  <si>
    <t>автомобиль</t>
  </si>
  <si>
    <t>план</t>
  </si>
  <si>
    <t>на организацию газоснабежения населения</t>
  </si>
  <si>
    <t>на подготовку документов территориального планирования</t>
  </si>
  <si>
    <t>на обеспечение нуждающихся жилыми помещениями</t>
  </si>
  <si>
    <t>Осуществление части полномочий по подготовке проектов внесения изменений в документы территориального планирования, правил землепользования и застройки (Прочая закупка товаров, работ и услуг)</t>
  </si>
  <si>
    <t>01107S3020</t>
  </si>
  <si>
    <t>окашивание пирсов, опашка населенных пунктов, очистка пирсов от снега</t>
  </si>
  <si>
    <t>0110896065</t>
  </si>
  <si>
    <t>Осуществление части полномочий по обеспечению проживающих в поселении и нуждающихся в жилых помещениях малоимущих граждан жилыми помещения Бюджетные инвестиции на приобретение объектов недвижимого имущества в государственную (муниципальную) собственность</t>
  </si>
  <si>
    <t>Жилищное хозяйство</t>
  </si>
  <si>
    <t>Осуществление части полномочий по организации в границах поселения газоснабжения населения Прочая закупка товаров, работ и услуг</t>
  </si>
  <si>
    <t>0130696031</t>
  </si>
  <si>
    <t>0501</t>
  </si>
  <si>
    <t>400</t>
  </si>
  <si>
    <t>0130600000</t>
  </si>
  <si>
    <t>Основное мероприятие 6 "Организация в границах поселения газоснабжения населения"</t>
  </si>
  <si>
    <t>0110800000</t>
  </si>
  <si>
    <t>Основное мероприятие 8 "Обеспечение малоимущих граждан жилыми помещениями"</t>
  </si>
  <si>
    <t>на подведение коммуникаций к ФАП</t>
  </si>
  <si>
    <t>Основное мероприятие 9 "Организации электро-, тепло-, газо- и водоснабжения населения, водоотведения в границах поселения"</t>
  </si>
  <si>
    <t>Осуществление части полномочий по организации электро-, тепло-, газо- и водоснабжения населения, водоотведения в границах поселения Прочая закупка товаров, работ и услуг</t>
  </si>
  <si>
    <t>0110900000</t>
  </si>
  <si>
    <t>200</t>
  </si>
  <si>
    <t>0110996068</t>
  </si>
  <si>
    <t>план работы на 2022 год</t>
  </si>
  <si>
    <t>к проекту</t>
  </si>
  <si>
    <t>Анисимово</t>
  </si>
  <si>
    <t>Михеевское</t>
  </si>
  <si>
    <t>Пещериха</t>
  </si>
  <si>
    <t>закачка воды в противопожарные водоемы</t>
  </si>
  <si>
    <t>Высоково</t>
  </si>
  <si>
    <t>благоустройство территории (забор)</t>
  </si>
  <si>
    <t>ремонт зданий</t>
  </si>
  <si>
    <t>бензин, запчасти</t>
  </si>
  <si>
    <t xml:space="preserve">ремонт </t>
  </si>
  <si>
    <t xml:space="preserve">плитка </t>
  </si>
  <si>
    <t>орг.техника</t>
  </si>
  <si>
    <t>2024 год</t>
  </si>
  <si>
    <t>Нормативы  отчислений  доходов в бюджет Лежневского сельского поселения на 2022 год и на плановый период 2023 и 2024 годов</t>
  </si>
  <si>
    <t>Доходы  бюджета Лежневского сельского поселения по кодам классификации доходов бюджетов на 2022 год и на плановый период 2023 и 2024 годов</t>
  </si>
  <si>
    <t>Межбюджетные трансферты определенные Лежневскому сельскому поселению на 2022 год и на плановый период 2023 и 2024 годов</t>
  </si>
  <si>
    <t xml:space="preserve">Перечень и коды главных администраторов доходов бюджета Лежневского сельского поселения на 2022 год и на плановый период 2023 и 2024 годов
</t>
  </si>
  <si>
    <t>Источники внутреннего финансирования дефицита бюджета Лежневского сельского поселения на 2022 год и на плановый период 2023 и 2024 годов</t>
  </si>
  <si>
    <t>Перечень главных администраторов источников внутреннего финансирования дефицита бюджета Лежневского сельского поселения на 2022 год и на плановый период 2023 и 2024 годов</t>
  </si>
  <si>
    <t xml:space="preserve">Распределение 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2022 год </t>
  </si>
  <si>
    <t>Распределениебюджетных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плановый период 2023 и 2024 годов</t>
  </si>
  <si>
    <t xml:space="preserve">Ведомственная структура расходов бюджета Лежневского сельского поселения на 2022 год </t>
  </si>
  <si>
    <t>Ведомственная структура расходов бюджета Лежневского сельского поселения на плановый период 2023 и 2024 годов</t>
  </si>
  <si>
    <t>Распределение бюджетных ассигнований по разделам и подразделам классификации расходов бюджета Лежневского сельского поселения на 2022 год и на плановый период 2023 и 2024 годов</t>
  </si>
  <si>
    <t>Программа муниципальных заимствований  Лежневского сельского поселения на 2022 год и на плановый период 2023 и 2024 годов</t>
  </si>
  <si>
    <t>Программа муниципальных гарантий Лежневского сельского поселения на 2022 год и на плановый период 2023 и 2024 годов</t>
  </si>
  <si>
    <t>1.1. Перечень подлежащих предоставлению муниципальных гарантий Лежневского сельского поселения в 2022 - 2024 годах</t>
  </si>
  <si>
    <t>1.2. Общий объем бюджетных ассигнований, предусмотренных на исполнение муниципальных гарантий Лежневского сельского поселения  по возможным гарантийным случаямна на 2022 год и на плановый период 2023 и 2024 годов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</si>
  <si>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</si>
  <si>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Быковка</t>
  </si>
  <si>
    <t>0140100400</t>
  </si>
  <si>
    <t>Расходы на содержание имущества учреждений культуры Лежневского сельского поселения (Прочая закупка товаров, работ и услуг)</t>
  </si>
  <si>
    <t xml:space="preserve">ПСД на ремонт </t>
  </si>
  <si>
    <t>МУНИЦИПАЛЬНАЯ ПРОГРАММА «РАЗВИТИЕ ТЕРРИТОРИИ ЛЕЖНЕВСКОГО СЕЛЬСКОГО ПОСЕЛЕНИЯ НА 2022-2024 ГОДЫ»</t>
  </si>
  <si>
    <t>0130696011</t>
  </si>
  <si>
    <t>первая редакция</t>
  </si>
  <si>
    <t>перенос ЛЭП</t>
  </si>
  <si>
    <t>244, из них</t>
  </si>
  <si>
    <t>ремонт библиотеки Растилково</t>
  </si>
  <si>
    <t>коммунальные платежи</t>
  </si>
  <si>
    <t>канцтовары</t>
  </si>
  <si>
    <t>от 23.12.2021 № 39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</si>
  <si>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rFont val="Times New Roman"/>
        <family val="1"/>
        <charset val="204"/>
      </rPr>
      <t>(освещение)</t>
    </r>
    <r>
      <rPr>
        <sz val="12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  </r>
  </si>
  <si>
    <t>на обеспечение мероприятий по содержанию и строительству автомобильных дорог местного значения в границах населенных пунктов</t>
  </si>
  <si>
    <t>факт</t>
  </si>
  <si>
    <t>собственные</t>
  </si>
  <si>
    <t>Субсидии бюджетам муниципальных образований Ивановской области обеспечение учреждений кльтуры специализированным автотранспортом для обслуживания населения</t>
  </si>
  <si>
    <t>Субсидии бюджетам сельских поселений на поддержку отрасли культуры</t>
  </si>
  <si>
    <t xml:space="preserve">923 2 02 25519 10 0000 150
</t>
  </si>
  <si>
    <t xml:space="preserve">000 2 02 25519 10 0000 150
</t>
  </si>
  <si>
    <t>000 2 02 25519 00 0000 150</t>
  </si>
  <si>
    <t xml:space="preserve">Субсидии бюджетам на поддержку отрасли культуры
</t>
  </si>
  <si>
    <t>культура</t>
  </si>
  <si>
    <t>спец.</t>
  </si>
  <si>
    <t>рук+бух</t>
  </si>
  <si>
    <t>убор</t>
  </si>
  <si>
    <t>Расходы на приобретение автотранспорта (Прочая закупка товаров, работ и услуг)</t>
  </si>
  <si>
    <t>0140100500</t>
  </si>
  <si>
    <t>ФОТ культура</t>
  </si>
  <si>
    <t>соф-е д.к.</t>
  </si>
  <si>
    <t>ТОС</t>
  </si>
  <si>
    <t>ИТОГО</t>
  </si>
  <si>
    <t>ОСТАТОК</t>
  </si>
  <si>
    <t>автоклуб</t>
  </si>
  <si>
    <t>ПЕРЕХОДЯЩИЙ ОСТАТОК</t>
  </si>
  <si>
    <t xml:space="preserve">Подпрограмма "Муниципальное управление" муниципальной программы «Развитие территории Лежневского сельского поселения на 2022-2024 годы» </t>
  </si>
  <si>
    <t xml:space="preserve">Подпрограмма "Безопасность поселения" муниципальной программы «Развитие территории Лежневского сельского поселения на 2022-2024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</si>
  <si>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2022-2024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</si>
  <si>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2022-2024 годы» </t>
  </si>
  <si>
    <t>Обеспечение учреждений культуры специализированным автотранспортом для обслуживания населения, в том числе сельского населения (Прочая закупка товаров, работ и услуг)</t>
  </si>
  <si>
    <t>Государственная поддержка отрасли культуры (Обеспечение учреждений культуры специализированным автотранспортом для обслуживания населения, в том числе сельского населения)</t>
  </si>
  <si>
    <t>252A100000</t>
  </si>
  <si>
    <t>252A155198</t>
  </si>
  <si>
    <t>Непрограммные направления деятельности администрации Лежневского сельского поселения Лежневского муниципального района Ивановской области</t>
  </si>
  <si>
    <t>(из них взяли на очистку крыш от снега - 20 тыс.руб., кресла в Телегино  - 105 тыс.ру.)</t>
  </si>
  <si>
    <t>на машину</t>
  </si>
  <si>
    <t>сч.1</t>
  </si>
  <si>
    <t>сч.2</t>
  </si>
  <si>
    <t>нал/с</t>
  </si>
  <si>
    <t>Субсидии бюджетам муниципальных образований Ивановской области на реализацию проектов развития территорий муниципальных образований Ивановской области, основанных на местных инициативах</t>
  </si>
  <si>
    <t>013F200000</t>
  </si>
  <si>
    <t>013F2S5101</t>
  </si>
  <si>
    <t>Реализация проектов развития территорий муниципальных образований Ивановской области, основанных на местных инициативах (Прочая закупка товаров, работ и услуг)</t>
  </si>
  <si>
    <t>Основное мероприятие F2 "Реализация проектов развития территорий муниципальных образований "</t>
  </si>
  <si>
    <t>софинансирование</t>
  </si>
  <si>
    <t>внебюджетные источники</t>
  </si>
  <si>
    <t>000 1 01 02080 01 0000 110</t>
  </si>
  <si>
    <t>182 1 01 02080 01 0000 110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</si>
  <si>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</si>
  <si>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ремонт клубов</t>
  </si>
  <si>
    <t>мебель в клуб</t>
  </si>
  <si>
    <t>дополнительно на мероприятия (дни села и т.п.)</t>
  </si>
  <si>
    <t>мебель в клубы</t>
  </si>
  <si>
    <t>сч.3</t>
  </si>
  <si>
    <t>на обеспечение мероприятий по содержанию и строительству автомобильных дорог местного значения вне границ населнных пунктов</t>
  </si>
  <si>
    <t>на организацию в границах поселения водоснабжения населения</t>
  </si>
  <si>
    <t>Лежневское сельское поселение</t>
  </si>
  <si>
    <t>на обеспечение мероприятий по содержанию и строительству автомобильных дорог местного значения в границах населенных пунктов (МОНТАЖ ЛЭП)</t>
  </si>
  <si>
    <t>на обеспечение мероприятий по содержанию и строительству автомобильных дорог местного значения в границах населенных пунктов (подъезд к зданию ФАП в д. Телегино)</t>
  </si>
  <si>
    <t>на организацию электро-, тепло-, газо- и водоснабжения населения, водоотведения в границах поселения (ФАП Растилково)</t>
  </si>
  <si>
    <t>КБК (расх. мун.р-н)</t>
  </si>
  <si>
    <t>на сохранение, использование и популяризацию объектов культурного наследия (отопление)</t>
  </si>
  <si>
    <t>0801 4890096022 540</t>
  </si>
  <si>
    <t xml:space="preserve">000 1 16 00000 00 0000 000 </t>
  </si>
  <si>
    <t>ШТРАФЫ, САНКЦИИ, ВОЗМЕЩЕНИЕ УЩЕРБА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</si>
  <si>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</si>
  <si>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 xml:space="preserve">000 1 16 09000 00 0000 140 </t>
  </si>
  <si>
    <t xml:space="preserve">000 1 16 09040 10 0000 140 </t>
  </si>
  <si>
    <t xml:space="preserve">923 1 16 09040 10 0000 140 </t>
  </si>
  <si>
    <t>Денежные средства, изымаемые в собственность сельского поселения в соответствии с решениями судов (за исключением обвинительных приговоров судов)</t>
  </si>
  <si>
    <t>з/п культура (индексация июнь)</t>
  </si>
  <si>
    <t>возмещение расходов (комп.)</t>
  </si>
  <si>
    <t>з/п культура индексация ДГПХ</t>
  </si>
  <si>
    <t>август</t>
  </si>
  <si>
    <t>налоги администрация</t>
  </si>
  <si>
    <t>уличное освещение (претензии)</t>
  </si>
  <si>
    <t xml:space="preserve">Приложение № 1 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</si>
</sst>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.0_р_."/>
    <numFmt numFmtId="165" formatCode="0000"/>
    <numFmt numFmtId="166" formatCode="#,##0.00_р_."/>
    <numFmt numFmtId="169" formatCode="#,##0.00_ ;\-#,##0.00\ "/>
    <numFmt numFmtId="170" formatCode="000000"/>
  </numFmts>
  <fonts count="4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color rgb="FF000000"/>
      <name val="Arial Cyr"/>
    </font>
    <font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color rgb="FF7030A0"/>
      <name val="Calibri"/>
      <family val="2"/>
      <charset val="204"/>
      <scheme val="minor"/>
    </font>
    <font>
      <sz val="8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12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i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1" fontId="9" fillId="0" borderId="10">
      <alignment horizontal="center" vertical="center" shrinkToFit="1"/>
    </xf>
    <xf numFmtId="49" fontId="10" fillId="0" borderId="11">
      <alignment horizontal="left" vertical="center" wrapText="1" indent="1"/>
    </xf>
    <xf numFmtId="49" fontId="16" fillId="0" borderId="17">
      <alignment horizontal="center"/>
    </xf>
    <xf numFmtId="0" fontId="16" fillId="0" borderId="18">
      <alignment horizontal="left" wrapText="1" indent="2"/>
    </xf>
    <xf numFmtId="0" fontId="31" fillId="0" borderId="0">
      <alignment vertical="center"/>
    </xf>
    <xf numFmtId="0" fontId="31" fillId="0" borderId="10">
      <alignment horizontal="center" vertical="center" wrapText="1"/>
    </xf>
    <xf numFmtId="0" fontId="31" fillId="0" borderId="19">
      <alignment horizontal="center" vertical="center" wrapText="1"/>
    </xf>
    <xf numFmtId="49" fontId="32" fillId="0" borderId="14">
      <alignment vertical="center" wrapText="1"/>
    </xf>
    <xf numFmtId="4" fontId="32" fillId="0" borderId="10">
      <alignment horizontal="right" vertical="center" shrinkToFit="1"/>
    </xf>
    <xf numFmtId="49" fontId="33" fillId="0" borderId="20">
      <alignment horizontal="left" vertical="center" wrapText="1" indent="1"/>
    </xf>
    <xf numFmtId="4" fontId="33" fillId="0" borderId="10">
      <alignment horizontal="right" vertical="center" shrinkToFit="1"/>
    </xf>
  </cellStyleXfs>
  <cellXfs count="5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0" borderId="1" xfId="0" applyNumberFormat="1" applyBorder="1"/>
    <xf numFmtId="43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/>
    <xf numFmtId="0" fontId="14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Font="1"/>
    <xf numFmtId="4" fontId="0" fillId="0" borderId="0" xfId="0" applyNumberFormat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7" fillId="0" borderId="0" xfId="0" applyFont="1" applyProtection="1">
      <protection locked="0"/>
    </xf>
    <xf numFmtId="0" fontId="14" fillId="0" borderId="0" xfId="0" applyFont="1" applyProtection="1">
      <protection locked="0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 applyProtection="1">
      <alignment vertical="top" wrapText="1"/>
      <protection locked="0"/>
    </xf>
    <xf numFmtId="4" fontId="14" fillId="0" borderId="0" xfId="0" applyNumberFormat="1" applyFont="1"/>
    <xf numFmtId="4" fontId="0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0" fillId="2" borderId="0" xfId="0" applyFill="1"/>
    <xf numFmtId="0" fontId="14" fillId="2" borderId="0" xfId="0" applyFont="1" applyFill="1"/>
    <xf numFmtId="0" fontId="12" fillId="2" borderId="0" xfId="0" applyFont="1" applyFill="1"/>
    <xf numFmtId="49" fontId="4" fillId="0" borderId="1" xfId="3" applyFont="1" applyFill="1" applyBorder="1" applyAlignment="1" applyProtection="1">
      <alignment horizontal="left" vertical="top" wrapText="1"/>
      <protection locked="0"/>
    </xf>
    <xf numFmtId="49" fontId="4" fillId="0" borderId="1" xfId="3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/>
    </xf>
    <xf numFmtId="0" fontId="0" fillId="0" borderId="0" xfId="0" applyFill="1" applyProtection="1">
      <protection locked="0"/>
    </xf>
    <xf numFmtId="0" fontId="7" fillId="0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Protection="1">
      <protection locked="0"/>
    </xf>
    <xf numFmtId="0" fontId="4" fillId="0" borderId="18" xfId="5" applyNumberFormat="1" applyFont="1" applyFill="1" applyAlignment="1" applyProtection="1">
      <alignment horizontal="left" wrapText="1"/>
    </xf>
    <xf numFmtId="43" fontId="0" fillId="0" borderId="0" xfId="0" applyNumberFormat="1" applyFill="1" applyProtection="1">
      <protection locked="0"/>
    </xf>
    <xf numFmtId="4" fontId="0" fillId="0" borderId="0" xfId="0" applyNumberFormat="1" applyFill="1" applyProtection="1">
      <protection locked="0"/>
    </xf>
    <xf numFmtId="0" fontId="0" fillId="0" borderId="0" xfId="0" applyFill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49" fontId="1" fillId="0" borderId="0" xfId="0" applyNumberFormat="1" applyFont="1" applyFill="1"/>
    <xf numFmtId="0" fontId="1" fillId="0" borderId="0" xfId="0" applyFont="1" applyFill="1"/>
    <xf numFmtId="0" fontId="0" fillId="0" borderId="1" xfId="0" applyFill="1" applyBorder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17" fillId="0" borderId="1" xfId="0" applyNumberFormat="1" applyFont="1" applyFill="1" applyBorder="1" applyAlignment="1">
      <alignment horizontal="center" vertical="top" wrapText="1"/>
    </xf>
    <xf numFmtId="49" fontId="1" fillId="0" borderId="15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0" fillId="0" borderId="0" xfId="0" applyFont="1"/>
    <xf numFmtId="0" fontId="1" fillId="0" borderId="0" xfId="0" applyFont="1"/>
    <xf numFmtId="43" fontId="2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 applyProtection="1">
      <alignment vertical="top" wrapText="1"/>
    </xf>
    <xf numFmtId="43" fontId="1" fillId="0" borderId="15" xfId="0" applyNumberFormat="1" applyFont="1" applyFill="1" applyBorder="1" applyAlignment="1">
      <alignment vertical="top" wrapText="1"/>
    </xf>
    <xf numFmtId="43" fontId="2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/>
    </xf>
    <xf numFmtId="43" fontId="2" fillId="0" borderId="1" xfId="0" applyNumberFormat="1" applyFont="1" applyFill="1" applyBorder="1" applyAlignment="1">
      <alignment vertical="top"/>
    </xf>
    <xf numFmtId="43" fontId="15" fillId="0" borderId="1" xfId="1" applyNumberFormat="1" applyFont="1" applyFill="1" applyBorder="1" applyAlignment="1">
      <alignment horizontal="center" vertical="top" wrapText="1"/>
    </xf>
    <xf numFmtId="43" fontId="8" fillId="0" borderId="1" xfId="1" applyNumberFormat="1" applyFont="1" applyFill="1" applyBorder="1" applyAlignment="1">
      <alignment horizontal="center" vertical="top" wrapText="1"/>
    </xf>
    <xf numFmtId="4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 applyFill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49" fontId="8" fillId="0" borderId="1" xfId="0" applyNumberFormat="1" applyFont="1" applyFill="1" applyBorder="1" applyAlignment="1">
      <alignment horizontal="center" vertical="top" wrapText="1"/>
    </xf>
    <xf numFmtId="0" fontId="21" fillId="0" borderId="0" xfId="0" applyFont="1"/>
    <xf numFmtId="0" fontId="15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22" fillId="0" borderId="0" xfId="0" applyFont="1"/>
    <xf numFmtId="0" fontId="15" fillId="0" borderId="1" xfId="0" applyFont="1" applyFill="1" applyBorder="1" applyAlignment="1">
      <alignment vertical="top" wrapText="1"/>
    </xf>
    <xf numFmtId="43" fontId="15" fillId="0" borderId="1" xfId="0" applyNumberFormat="1" applyFont="1" applyFill="1" applyBorder="1" applyAlignment="1">
      <alignment horizontal="right" vertical="top" wrapText="1"/>
    </xf>
    <xf numFmtId="43" fontId="8" fillId="0" borderId="1" xfId="0" applyNumberFormat="1" applyFont="1" applyFill="1" applyBorder="1" applyAlignment="1">
      <alignment horizontal="right" vertical="top" wrapText="1"/>
    </xf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49" fontId="15" fillId="0" borderId="5" xfId="0" applyNumberFormat="1" applyFont="1" applyFill="1" applyBorder="1" applyAlignment="1">
      <alignment horizontal="center" vertical="top" wrapText="1"/>
    </xf>
    <xf numFmtId="43" fontId="15" fillId="0" borderId="1" xfId="0" applyNumberFormat="1" applyFont="1" applyFill="1" applyBorder="1" applyAlignment="1">
      <alignment horizontal="center" vertical="top" wrapText="1"/>
    </xf>
    <xf numFmtId="43" fontId="8" fillId="0" borderId="5" xfId="1" applyNumberFormat="1" applyFont="1" applyFill="1" applyBorder="1" applyAlignment="1">
      <alignment horizontal="right" vertical="top" wrapText="1"/>
    </xf>
    <xf numFmtId="4" fontId="0" fillId="0" borderId="0" xfId="0" applyNumberFormat="1" applyFill="1"/>
    <xf numFmtId="0" fontId="1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top" wrapText="1"/>
    </xf>
    <xf numFmtId="0" fontId="15" fillId="0" borderId="5" xfId="0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horizontal="center" vertical="top" wrapText="1"/>
    </xf>
    <xf numFmtId="43" fontId="8" fillId="0" borderId="1" xfId="0" applyNumberFormat="1" applyFont="1" applyFill="1" applyBorder="1" applyAlignment="1">
      <alignment horizontal="center" vertical="top" wrapText="1"/>
    </xf>
    <xf numFmtId="43" fontId="15" fillId="0" borderId="1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top" wrapText="1"/>
      <protection locked="0"/>
    </xf>
    <xf numFmtId="43" fontId="8" fillId="0" borderId="5" xfId="1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/>
    </xf>
    <xf numFmtId="49" fontId="0" fillId="0" borderId="1" xfId="0" applyNumberFormat="1" applyFill="1" applyBorder="1" applyAlignment="1">
      <alignment horizontal="center" vertical="top"/>
    </xf>
    <xf numFmtId="0" fontId="13" fillId="0" borderId="0" xfId="0" applyFont="1" applyAlignment="1">
      <alignment horizontal="center" wrapText="1"/>
    </xf>
    <xf numFmtId="10" fontId="13" fillId="0" borderId="0" xfId="0" applyNumberFormat="1" applyFont="1" applyAlignment="1">
      <alignment horizontal="center" wrapText="1"/>
    </xf>
    <xf numFmtId="9" fontId="13" fillId="0" borderId="0" xfId="0" applyNumberFormat="1" applyFont="1" applyAlignment="1">
      <alignment horizontal="center" wrapText="1"/>
    </xf>
    <xf numFmtId="169" fontId="13" fillId="0" borderId="0" xfId="0" applyNumberFormat="1" applyFont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Border="1" applyAlignment="1">
      <alignment vertical="top" wrapText="1"/>
    </xf>
    <xf numFmtId="0" fontId="22" fillId="0" borderId="0" xfId="0" applyNumberFormat="1" applyFont="1"/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vertical="top"/>
    </xf>
    <xf numFmtId="43" fontId="13" fillId="0" borderId="0" xfId="0" applyNumberFormat="1" applyFont="1" applyAlignment="1">
      <alignment wrapText="1"/>
    </xf>
    <xf numFmtId="0" fontId="13" fillId="0" borderId="0" xfId="0" applyFont="1" applyAlignment="1">
      <alignment horizontal="center"/>
    </xf>
    <xf numFmtId="43" fontId="13" fillId="0" borderId="0" xfId="0" applyNumberFormat="1" applyFont="1" applyAlignment="1">
      <alignment horizontal="left" wrapText="1"/>
    </xf>
    <xf numFmtId="4" fontId="11" fillId="0" borderId="0" xfId="0" applyNumberFormat="1" applyFont="1" applyAlignment="1">
      <alignment horizontal="center" wrapText="1"/>
    </xf>
    <xf numFmtId="0" fontId="24" fillId="0" borderId="0" xfId="0" applyFont="1"/>
    <xf numFmtId="0" fontId="14" fillId="0" borderId="0" xfId="0" applyFont="1" applyFill="1"/>
    <xf numFmtId="0" fontId="0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1" fontId="4" fillId="0" borderId="14" xfId="2" applyNumberFormat="1" applyFont="1" applyFill="1" applyBorder="1" applyAlignment="1" applyProtection="1">
      <alignment horizontal="left" vertical="top" wrapText="1" shrinkToFi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49" fontId="4" fillId="0" borderId="17" xfId="4" applyNumberFormat="1" applyFont="1" applyFill="1" applyAlignment="1" applyProtection="1">
      <alignment horizontal="left" vertical="top" wrapText="1"/>
    </xf>
    <xf numFmtId="4" fontId="8" fillId="0" borderId="1" xfId="0" applyNumberFormat="1" applyFont="1" applyFill="1" applyBorder="1" applyAlignment="1" applyProtection="1">
      <alignment horizontal="center" vertical="top" wrapText="1"/>
      <protection locked="0"/>
    </xf>
    <xf numFmtId="4" fontId="15" fillId="0" borderId="1" xfId="0" applyNumberFormat="1" applyFont="1" applyFill="1" applyBorder="1" applyAlignment="1" applyProtection="1">
      <alignment horizontal="center" vertical="top" wrapText="1"/>
      <protection locked="0"/>
    </xf>
    <xf numFmtId="4" fontId="15" fillId="0" borderId="1" xfId="0" applyNumberFormat="1" applyFont="1" applyFill="1" applyBorder="1" applyAlignment="1" applyProtection="1">
      <alignment horizontal="center" vertical="top"/>
      <protection locked="0"/>
    </xf>
    <xf numFmtId="0" fontId="25" fillId="0" borderId="0" xfId="0" applyFont="1"/>
    <xf numFmtId="0" fontId="1" fillId="0" borderId="1" xfId="0" applyFont="1" applyFill="1" applyBorder="1" applyAlignment="1">
      <alignment horizontal="center" vertical="top" wrapText="1"/>
    </xf>
    <xf numFmtId="43" fontId="17" fillId="0" borderId="1" xfId="0" applyNumberFormat="1" applyFont="1" applyFill="1" applyBorder="1" applyAlignment="1">
      <alignment vertical="top" wrapText="1"/>
    </xf>
    <xf numFmtId="0" fontId="17" fillId="0" borderId="5" xfId="0" applyFont="1" applyFill="1" applyBorder="1" applyAlignment="1">
      <alignment vertical="center" wrapText="1"/>
    </xf>
    <xf numFmtId="49" fontId="17" fillId="0" borderId="5" xfId="0" applyNumberFormat="1" applyFont="1" applyFill="1" applyBorder="1" applyAlignment="1">
      <alignment horizontal="center" vertical="top" wrapText="1"/>
    </xf>
    <xf numFmtId="43" fontId="17" fillId="0" borderId="1" xfId="1" applyNumberFormat="1" applyFont="1" applyFill="1" applyBorder="1" applyAlignment="1" applyProtection="1">
      <alignment vertical="top" wrapText="1"/>
    </xf>
    <xf numFmtId="0" fontId="26" fillId="0" borderId="0" xfId="0" applyFont="1"/>
    <xf numFmtId="4" fontId="26" fillId="0" borderId="0" xfId="0" applyNumberFormat="1" applyFont="1"/>
    <xf numFmtId="4" fontId="24" fillId="0" borderId="0" xfId="0" applyNumberFormat="1" applyFont="1"/>
    <xf numFmtId="0" fontId="24" fillId="0" borderId="0" xfId="0" applyFont="1" applyFill="1"/>
    <xf numFmtId="4" fontId="24" fillId="0" borderId="0" xfId="0" applyNumberFormat="1" applyFont="1" applyFill="1"/>
    <xf numFmtId="4" fontId="26" fillId="0" borderId="0" xfId="0" applyNumberFormat="1" applyFont="1" applyFill="1"/>
    <xf numFmtId="0" fontId="26" fillId="0" borderId="0" xfId="0" applyFont="1" applyFill="1"/>
    <xf numFmtId="164" fontId="24" fillId="0" borderId="0" xfId="0" applyNumberFormat="1" applyFont="1"/>
    <xf numFmtId="164" fontId="26" fillId="0" borderId="0" xfId="0" applyNumberFormat="1" applyFont="1"/>
    <xf numFmtId="164" fontId="26" fillId="0" borderId="0" xfId="0" applyNumberFormat="1" applyFont="1" applyFill="1"/>
    <xf numFmtId="164" fontId="24" fillId="0" borderId="0" xfId="0" applyNumberFormat="1" applyFont="1" applyFill="1"/>
    <xf numFmtId="0" fontId="28" fillId="0" borderId="0" xfId="0" applyFont="1"/>
    <xf numFmtId="0" fontId="23" fillId="0" borderId="0" xfId="0" applyFont="1"/>
    <xf numFmtId="43" fontId="19" fillId="0" borderId="1" xfId="0" applyNumberFormat="1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4" fontId="15" fillId="0" borderId="1" xfId="0" applyNumberFormat="1" applyFont="1" applyBorder="1" applyAlignment="1">
      <alignment vertical="top" wrapText="1"/>
    </xf>
    <xf numFmtId="0" fontId="8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43" fontId="2" fillId="0" borderId="1" xfId="1" applyNumberFormat="1" applyFont="1" applyFill="1" applyBorder="1" applyAlignment="1" applyProtection="1">
      <alignment vertical="top" wrapText="1"/>
    </xf>
    <xf numFmtId="49" fontId="1" fillId="0" borderId="1" xfId="1" applyNumberFormat="1" applyFont="1" applyFill="1" applyBorder="1" applyAlignment="1" applyProtection="1">
      <alignment horizontal="center" vertical="top" wrapText="1"/>
    </xf>
    <xf numFmtId="0" fontId="22" fillId="0" borderId="0" xfId="0" applyFont="1" applyFill="1" applyAlignment="1">
      <alignment horizontal="right"/>
    </xf>
    <xf numFmtId="0" fontId="22" fillId="0" borderId="0" xfId="0" applyFont="1" applyFill="1"/>
    <xf numFmtId="43" fontId="8" fillId="0" borderId="1" xfId="0" applyNumberFormat="1" applyFont="1" applyFill="1" applyBorder="1" applyAlignment="1">
      <alignment vertical="top" wrapText="1"/>
    </xf>
    <xf numFmtId="43" fontId="15" fillId="0" borderId="1" xfId="0" applyNumberFormat="1" applyFont="1" applyFill="1" applyBorder="1" applyAlignment="1">
      <alignment vertical="top" wrapText="1"/>
    </xf>
    <xf numFmtId="43" fontId="15" fillId="0" borderId="1" xfId="1" applyNumberFormat="1" applyFont="1" applyFill="1" applyBorder="1" applyAlignment="1" applyProtection="1">
      <alignment vertical="top" wrapText="1"/>
    </xf>
    <xf numFmtId="0" fontId="22" fillId="0" borderId="0" xfId="0" applyFont="1" applyFill="1" applyAlignment="1">
      <alignment vertical="top"/>
    </xf>
    <xf numFmtId="0" fontId="29" fillId="0" borderId="1" xfId="0" applyFont="1" applyFill="1" applyBorder="1" applyAlignment="1">
      <alignment vertical="top" wrapText="1"/>
    </xf>
    <xf numFmtId="0" fontId="15" fillId="0" borderId="15" xfId="0" applyFont="1" applyFill="1" applyBorder="1" applyAlignment="1">
      <alignment vertical="top" wrapText="1"/>
    </xf>
    <xf numFmtId="0" fontId="15" fillId="0" borderId="6" xfId="0" applyFont="1" applyFill="1" applyBorder="1" applyAlignment="1">
      <alignment vertical="top" wrapText="1"/>
    </xf>
    <xf numFmtId="0" fontId="30" fillId="0" borderId="0" xfId="0" applyFont="1"/>
    <xf numFmtId="0" fontId="26" fillId="0" borderId="0" xfId="0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5" fillId="0" borderId="0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vertical="top" wrapText="1"/>
    </xf>
    <xf numFmtId="4" fontId="15" fillId="0" borderId="0" xfId="0" applyNumberFormat="1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" fontId="36" fillId="3" borderId="1" xfId="0" applyNumberFormat="1" applyFont="1" applyFill="1" applyBorder="1" applyAlignment="1">
      <alignment vertical="top" wrapText="1"/>
    </xf>
    <xf numFmtId="0" fontId="37" fillId="7" borderId="1" xfId="0" applyFont="1" applyFill="1" applyBorder="1" applyAlignment="1">
      <alignment vertical="top" wrapText="1"/>
    </xf>
    <xf numFmtId="4" fontId="37" fillId="7" borderId="1" xfId="0" applyNumberFormat="1" applyFont="1" applyFill="1" applyBorder="1" applyAlignment="1">
      <alignment vertical="top" wrapText="1"/>
    </xf>
    <xf numFmtId="0" fontId="37" fillId="7" borderId="0" xfId="0" applyFont="1" applyFill="1" applyBorder="1" applyAlignment="1">
      <alignment vertical="top" wrapText="1"/>
    </xf>
    <xf numFmtId="0" fontId="15" fillId="0" borderId="5" xfId="0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right" vertical="top" wrapText="1"/>
    </xf>
    <xf numFmtId="4" fontId="39" fillId="7" borderId="1" xfId="0" applyNumberFormat="1" applyFont="1" applyFill="1" applyBorder="1" applyAlignment="1">
      <alignment vertical="top" wrapText="1"/>
    </xf>
    <xf numFmtId="4" fontId="27" fillId="0" borderId="1" xfId="0" applyNumberFormat="1" applyFont="1" applyBorder="1" applyAlignment="1">
      <alignment vertical="top" wrapText="1"/>
    </xf>
    <xf numFmtId="0" fontId="37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4" fontId="36" fillId="5" borderId="1" xfId="0" applyNumberFormat="1" applyFont="1" applyFill="1" applyBorder="1" applyAlignment="1">
      <alignment vertical="top" wrapText="1"/>
    </xf>
    <xf numFmtId="0" fontId="8" fillId="5" borderId="0" xfId="0" applyFont="1" applyFill="1" applyBorder="1" applyAlignment="1">
      <alignment vertical="top" wrapText="1"/>
    </xf>
    <xf numFmtId="0" fontId="37" fillId="0" borderId="1" xfId="0" applyFont="1" applyBorder="1" applyAlignment="1">
      <alignment vertical="top" wrapText="1"/>
    </xf>
    <xf numFmtId="4" fontId="37" fillId="0" borderId="1" xfId="0" applyNumberFormat="1" applyFont="1" applyBorder="1" applyAlignment="1">
      <alignment vertical="top" wrapText="1"/>
    </xf>
    <xf numFmtId="0" fontId="37" fillId="0" borderId="0" xfId="0" applyFont="1" applyBorder="1" applyAlignment="1">
      <alignment vertical="top" wrapText="1"/>
    </xf>
    <xf numFmtId="0" fontId="15" fillId="5" borderId="1" xfId="0" applyFont="1" applyFill="1" applyBorder="1" applyAlignment="1">
      <alignment vertical="top" wrapText="1"/>
    </xf>
    <xf numFmtId="4" fontId="37" fillId="5" borderId="1" xfId="0" applyNumberFormat="1" applyFont="1" applyFill="1" applyBorder="1" applyAlignment="1">
      <alignment vertical="top" wrapText="1"/>
    </xf>
    <xf numFmtId="0" fontId="15" fillId="5" borderId="0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4" fontId="8" fillId="6" borderId="1" xfId="0" applyNumberFormat="1" applyFont="1" applyFill="1" applyBorder="1" applyAlignment="1">
      <alignment vertical="top" wrapText="1"/>
    </xf>
    <xf numFmtId="0" fontId="8" fillId="6" borderId="0" xfId="0" applyFont="1" applyFill="1" applyBorder="1" applyAlignment="1">
      <alignment vertical="top" wrapText="1"/>
    </xf>
    <xf numFmtId="0" fontId="8" fillId="0" borderId="0" xfId="0" applyFont="1" applyAlignment="1">
      <alignment horizontal="center"/>
    </xf>
    <xf numFmtId="0" fontId="40" fillId="0" borderId="0" xfId="0" applyFont="1"/>
    <xf numFmtId="0" fontId="15" fillId="0" borderId="1" xfId="0" applyFont="1" applyBorder="1" applyAlignment="1">
      <alignment wrapText="1"/>
    </xf>
    <xf numFmtId="49" fontId="15" fillId="0" borderId="1" xfId="3" applyFont="1" applyBorder="1" applyAlignment="1" applyProtection="1">
      <alignment horizontal="left" vertical="center" wrapText="1"/>
    </xf>
    <xf numFmtId="170" fontId="15" fillId="0" borderId="1" xfId="3" applyNumberFormat="1" applyFont="1" applyBorder="1" applyAlignment="1" applyProtection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15" fillId="0" borderId="0" xfId="0" applyFont="1" applyFill="1" applyBorder="1" applyAlignment="1">
      <alignment vertical="top" wrapText="1"/>
    </xf>
    <xf numFmtId="164" fontId="15" fillId="0" borderId="0" xfId="0" applyNumberFormat="1" applyFont="1" applyFill="1" applyBorder="1" applyAlignment="1">
      <alignment horizontal="center" vertical="top"/>
    </xf>
    <xf numFmtId="0" fontId="15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70" fontId="17" fillId="0" borderId="1" xfId="3" applyNumberFormat="1" applyFont="1" applyBorder="1" applyAlignment="1" applyProtection="1">
      <alignment horizontal="lef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41" fillId="2" borderId="0" xfId="0" applyFont="1" applyFill="1"/>
    <xf numFmtId="0" fontId="41" fillId="0" borderId="0" xfId="0" applyFont="1"/>
    <xf numFmtId="0" fontId="41" fillId="0" borderId="0" xfId="0" applyFont="1" applyFill="1" applyProtection="1">
      <protection locked="0"/>
    </xf>
    <xf numFmtId="0" fontId="41" fillId="0" borderId="0" xfId="0" applyFont="1" applyProtection="1">
      <protection locked="0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top" wrapText="1"/>
    </xf>
    <xf numFmtId="49" fontId="29" fillId="0" borderId="1" xfId="0" applyNumberFormat="1" applyFont="1" applyFill="1" applyBorder="1" applyAlignment="1">
      <alignment horizontal="center" vertical="top" wrapText="1"/>
    </xf>
    <xf numFmtId="43" fontId="29" fillId="0" borderId="5" xfId="1" applyNumberFormat="1" applyFont="1" applyFill="1" applyBorder="1" applyAlignment="1">
      <alignment horizontal="center" vertical="top" wrapText="1"/>
    </xf>
    <xf numFmtId="43" fontId="15" fillId="0" borderId="6" xfId="1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49" fontId="42" fillId="0" borderId="1" xfId="0" applyNumberFormat="1" applyFont="1" applyFill="1" applyBorder="1" applyAlignment="1">
      <alignment horizontal="center" vertical="top" wrapText="1"/>
    </xf>
    <xf numFmtId="0" fontId="42" fillId="0" borderId="1" xfId="0" applyFont="1" applyFill="1" applyBorder="1" applyAlignment="1">
      <alignment horizontal="center" vertical="top" wrapText="1"/>
    </xf>
    <xf numFmtId="43" fontId="29" fillId="0" borderId="1" xfId="1" applyNumberFormat="1" applyFont="1" applyFill="1" applyBorder="1" applyAlignment="1">
      <alignment horizontal="center" vertical="top" wrapText="1"/>
    </xf>
    <xf numFmtId="43" fontId="15" fillId="0" borderId="5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vertical="top" wrapText="1"/>
    </xf>
    <xf numFmtId="49" fontId="8" fillId="0" borderId="6" xfId="0" applyNumberFormat="1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43" fontId="8" fillId="0" borderId="6" xfId="1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horizontal="center" vertical="top" wrapText="1"/>
    </xf>
    <xf numFmtId="49" fontId="22" fillId="0" borderId="0" xfId="0" applyNumberFormat="1" applyFont="1" applyFill="1"/>
    <xf numFmtId="2" fontId="22" fillId="0" borderId="0" xfId="0" applyNumberFormat="1" applyFont="1" applyFill="1"/>
    <xf numFmtId="43" fontId="22" fillId="0" borderId="0" xfId="0" applyNumberFormat="1" applyFont="1" applyFill="1"/>
    <xf numFmtId="0" fontId="20" fillId="2" borderId="0" xfId="0" applyFont="1" applyFill="1"/>
    <xf numFmtId="4" fontId="20" fillId="0" borderId="0" xfId="0" applyNumberFormat="1" applyFont="1"/>
    <xf numFmtId="1" fontId="8" fillId="0" borderId="16" xfId="2" applyNumberFormat="1" applyFont="1" applyFill="1" applyBorder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Protection="1">
      <protection locked="0"/>
    </xf>
    <xf numFmtId="0" fontId="21" fillId="0" borderId="0" xfId="0" applyFont="1" applyProtection="1">
      <protection locked="0"/>
    </xf>
    <xf numFmtId="1" fontId="15" fillId="0" borderId="14" xfId="2" applyNumberFormat="1" applyFont="1" applyFill="1" applyBorder="1" applyProtection="1">
      <alignment horizontal="center" vertical="center" shrinkToFit="1"/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Protection="1">
      <protection locked="0"/>
    </xf>
    <xf numFmtId="0" fontId="15" fillId="0" borderId="1" xfId="0" applyFont="1" applyFill="1" applyBorder="1" applyAlignment="1" applyProtection="1">
      <alignment horizontal="center" vertical="top" wrapText="1"/>
      <protection locked="0"/>
    </xf>
    <xf numFmtId="0" fontId="29" fillId="8" borderId="1" xfId="0" applyFont="1" applyFill="1" applyBorder="1" applyAlignment="1">
      <alignment vertical="top" wrapText="1"/>
    </xf>
    <xf numFmtId="4" fontId="8" fillId="8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 wrapText="1"/>
    </xf>
    <xf numFmtId="4" fontId="40" fillId="4" borderId="0" xfId="0" applyNumberFormat="1" applyFont="1" applyFill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top" wrapText="1"/>
    </xf>
    <xf numFmtId="4" fontId="15" fillId="4" borderId="1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5" fillId="0" borderId="7" xfId="0" applyFont="1" applyBorder="1" applyAlignment="1">
      <alignment vertical="top" wrapText="1"/>
    </xf>
    <xf numFmtId="4" fontId="15" fillId="3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4" fontId="14" fillId="0" borderId="0" xfId="0" applyNumberFormat="1" applyFont="1" applyFill="1"/>
    <xf numFmtId="4" fontId="18" fillId="3" borderId="0" xfId="0" applyNumberFormat="1" applyFont="1" applyFill="1"/>
    <xf numFmtId="0" fontId="15" fillId="4" borderId="1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/>
    </xf>
    <xf numFmtId="0" fontId="8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right"/>
    </xf>
    <xf numFmtId="0" fontId="27" fillId="4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vertical="top" wrapText="1"/>
    </xf>
    <xf numFmtId="4" fontId="15" fillId="0" borderId="1" xfId="0" applyNumberFormat="1" applyFont="1" applyFill="1" applyBorder="1" applyAlignment="1">
      <alignment horizontal="center" vertical="top" wrapText="1"/>
    </xf>
    <xf numFmtId="49" fontId="15" fillId="0" borderId="6" xfId="0" applyNumberFormat="1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vertical="top" wrapText="1"/>
    </xf>
    <xf numFmtId="49" fontId="15" fillId="0" borderId="1" xfId="0" applyNumberFormat="1" applyFont="1" applyFill="1" applyBorder="1" applyAlignment="1">
      <alignment horizontal="center" vertical="top"/>
    </xf>
    <xf numFmtId="49" fontId="15" fillId="0" borderId="1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vertical="top" wrapText="1"/>
    </xf>
    <xf numFmtId="4" fontId="15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4" fontId="15" fillId="0" borderId="6" xfId="0" applyNumberFormat="1" applyFont="1" applyFill="1" applyBorder="1" applyAlignment="1">
      <alignment horizontal="center" vertical="top" wrapText="1"/>
    </xf>
    <xf numFmtId="49" fontId="8" fillId="0" borderId="8" xfId="0" applyNumberFormat="1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4" fontId="8" fillId="0" borderId="9" xfId="0" applyNumberFormat="1" applyFont="1" applyFill="1" applyBorder="1" applyAlignment="1">
      <alignment horizontal="center" vertical="top" wrapText="1"/>
    </xf>
    <xf numFmtId="49" fontId="15" fillId="0" borderId="0" xfId="0" applyNumberFormat="1" applyFont="1" applyFill="1" applyBorder="1" applyAlignment="1">
      <alignment wrapText="1"/>
    </xf>
    <xf numFmtId="166" fontId="15" fillId="0" borderId="0" xfId="0" applyNumberFormat="1" applyFont="1" applyFill="1" applyBorder="1" applyAlignment="1">
      <alignment horizontal="right" wrapText="1"/>
    </xf>
    <xf numFmtId="166" fontId="15" fillId="0" borderId="0" xfId="0" applyNumberFormat="1" applyFont="1" applyFill="1" applyBorder="1" applyAlignment="1">
      <alignment wrapText="1"/>
    </xf>
    <xf numFmtId="49" fontId="15" fillId="0" borderId="0" xfId="0" applyNumberFormat="1" applyFont="1" applyFill="1" applyBorder="1"/>
    <xf numFmtId="0" fontId="15" fillId="0" borderId="0" xfId="0" applyFont="1" applyFill="1" applyBorder="1" applyAlignment="1">
      <alignment vertical="top"/>
    </xf>
    <xf numFmtId="166" fontId="15" fillId="0" borderId="0" xfId="0" applyNumberFormat="1" applyFont="1" applyFill="1" applyBorder="1"/>
    <xf numFmtId="49" fontId="15" fillId="0" borderId="0" xfId="0" applyNumberFormat="1" applyFont="1" applyFill="1"/>
    <xf numFmtId="0" fontId="15" fillId="0" borderId="0" xfId="0" applyFont="1" applyFill="1" applyAlignment="1">
      <alignment vertical="top"/>
    </xf>
    <xf numFmtId="166" fontId="15" fillId="0" borderId="0" xfId="0" applyNumberFormat="1" applyFont="1" applyFill="1"/>
    <xf numFmtId="0" fontId="15" fillId="0" borderId="0" xfId="0" applyFont="1" applyFill="1"/>
    <xf numFmtId="0" fontId="15" fillId="0" borderId="0" xfId="0" applyFont="1" applyAlignment="1">
      <alignment horizontal="right"/>
    </xf>
    <xf numFmtId="0" fontId="8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9" fontId="15" fillId="0" borderId="1" xfId="0" applyNumberFormat="1" applyFont="1" applyBorder="1" applyAlignment="1">
      <alignment horizontal="center" vertical="top" wrapText="1"/>
    </xf>
    <xf numFmtId="0" fontId="22" fillId="0" borderId="0" xfId="0" applyFont="1" applyFill="1" applyAlignment="1" applyProtection="1">
      <alignment horizontal="right" vertical="top"/>
      <protection locked="0"/>
    </xf>
    <xf numFmtId="0" fontId="22" fillId="0" borderId="0" xfId="0" applyFont="1" applyFill="1" applyAlignment="1" applyProtection="1">
      <alignment vertical="top"/>
      <protection locked="0"/>
    </xf>
    <xf numFmtId="0" fontId="15" fillId="0" borderId="0" xfId="0" applyFont="1" applyFill="1" applyAlignment="1" applyProtection="1">
      <alignment horizontal="right" vertical="top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horizontal="justify" vertical="top"/>
    </xf>
    <xf numFmtId="0" fontId="15" fillId="0" borderId="1" xfId="0" applyFont="1" applyFill="1" applyBorder="1"/>
    <xf numFmtId="49" fontId="15" fillId="0" borderId="1" xfId="3" applyFont="1" applyFill="1" applyBorder="1" applyAlignment="1" applyProtection="1">
      <alignment horizontal="left" vertical="top" wrapText="1"/>
      <protection locked="0"/>
    </xf>
    <xf numFmtId="1" fontId="8" fillId="0" borderId="14" xfId="2" applyNumberFormat="1" applyFont="1" applyFill="1" applyBorder="1" applyProtection="1">
      <alignment horizontal="center" vertical="center" shrinkToFit="1"/>
      <protection locked="0"/>
    </xf>
    <xf numFmtId="49" fontId="8" fillId="0" borderId="1" xfId="3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7" xfId="4" applyNumberFormat="1" applyFont="1" applyFill="1" applyAlignment="1" applyProtection="1">
      <alignment horizontal="center" vertical="center"/>
    </xf>
    <xf numFmtId="49" fontId="15" fillId="0" borderId="17" xfId="4" applyNumberFormat="1" applyFont="1" applyFill="1" applyAlignment="1" applyProtection="1">
      <alignment horizontal="center" vertical="center"/>
    </xf>
    <xf numFmtId="0" fontId="15" fillId="0" borderId="18" xfId="5" applyNumberFormat="1" applyFont="1" applyFill="1" applyAlignment="1" applyProtection="1">
      <alignment horizontal="left" wrapText="1"/>
    </xf>
    <xf numFmtId="0" fontId="15" fillId="3" borderId="1" xfId="0" applyFont="1" applyFill="1" applyBorder="1" applyAlignment="1" applyProtection="1">
      <alignment vertical="top" wrapText="1"/>
      <protection locked="0"/>
    </xf>
    <xf numFmtId="4" fontId="8" fillId="3" borderId="1" xfId="0" applyNumberFormat="1" applyFont="1" applyFill="1" applyBorder="1" applyAlignment="1" applyProtection="1">
      <alignment horizontal="center" vertical="top" wrapText="1"/>
      <protection locked="0"/>
    </xf>
    <xf numFmtId="2" fontId="22" fillId="0" borderId="0" xfId="0" applyNumberFormat="1" applyFont="1" applyFill="1" applyProtection="1">
      <protection locked="0"/>
    </xf>
    <xf numFmtId="43" fontId="22" fillId="0" borderId="0" xfId="0" applyNumberFormat="1" applyFont="1" applyFill="1" applyProtection="1">
      <protection locked="0"/>
    </xf>
    <xf numFmtId="4" fontId="22" fillId="0" borderId="0" xfId="0" applyNumberFormat="1" applyFont="1" applyFill="1" applyProtection="1">
      <protection locked="0"/>
    </xf>
    <xf numFmtId="4" fontId="22" fillId="0" borderId="0" xfId="0" applyNumberFormat="1" applyFont="1" applyFill="1"/>
    <xf numFmtId="0" fontId="22" fillId="0" borderId="0" xfId="0" applyFont="1" applyFill="1" applyAlignment="1">
      <alignment horizontal="center" vertical="top"/>
    </xf>
    <xf numFmtId="49" fontId="22" fillId="0" borderId="0" xfId="0" applyNumberFormat="1" applyFont="1" applyFill="1" applyAlignment="1">
      <alignment horizontal="right"/>
    </xf>
    <xf numFmtId="43" fontId="15" fillId="0" borderId="1" xfId="1" applyNumberFormat="1" applyFont="1" applyFill="1" applyBorder="1" applyAlignment="1">
      <alignment vertical="top" wrapText="1"/>
    </xf>
    <xf numFmtId="43" fontId="8" fillId="0" borderId="1" xfId="1" applyNumberFormat="1" applyFont="1" applyFill="1" applyBorder="1" applyAlignment="1" applyProtection="1">
      <alignment vertical="top" wrapText="1"/>
    </xf>
    <xf numFmtId="49" fontId="15" fillId="0" borderId="1" xfId="1" applyNumberFormat="1" applyFont="1" applyFill="1" applyBorder="1" applyAlignment="1" applyProtection="1">
      <alignment horizontal="center" vertical="top" wrapText="1"/>
    </xf>
    <xf numFmtId="49" fontId="15" fillId="0" borderId="15" xfId="0" applyNumberFormat="1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top" wrapText="1"/>
    </xf>
    <xf numFmtId="43" fontId="15" fillId="0" borderId="15" xfId="0" applyNumberFormat="1" applyFont="1" applyFill="1" applyBorder="1" applyAlignment="1">
      <alignment vertical="top" wrapText="1"/>
    </xf>
    <xf numFmtId="49" fontId="29" fillId="0" borderId="5" xfId="0" applyNumberFormat="1" applyFont="1" applyFill="1" applyBorder="1" applyAlignment="1">
      <alignment horizontal="center" vertical="top" wrapText="1"/>
    </xf>
    <xf numFmtId="43" fontId="8" fillId="0" borderId="5" xfId="0" applyNumberFormat="1" applyFont="1" applyFill="1" applyBorder="1" applyAlignment="1">
      <alignment vertical="top" wrapText="1"/>
    </xf>
    <xf numFmtId="49" fontId="15" fillId="0" borderId="6" xfId="0" applyNumberFormat="1" applyFont="1" applyFill="1" applyBorder="1" applyAlignment="1">
      <alignment horizontal="center" vertical="top" wrapText="1"/>
    </xf>
    <xf numFmtId="43" fontId="15" fillId="0" borderId="6" xfId="0" applyNumberFormat="1" applyFont="1" applyFill="1" applyBorder="1" applyAlignment="1">
      <alignment vertical="top" wrapText="1"/>
    </xf>
    <xf numFmtId="43" fontId="8" fillId="0" borderId="1" xfId="1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vertical="top" wrapText="1"/>
    </xf>
    <xf numFmtId="4" fontId="1" fillId="0" borderId="0" xfId="0" applyNumberFormat="1" applyFont="1" applyFill="1"/>
    <xf numFmtId="0" fontId="8" fillId="0" borderId="0" xfId="0" applyFont="1" applyFill="1"/>
    <xf numFmtId="0" fontId="2" fillId="0" borderId="0" xfId="0" applyFont="1" applyFill="1"/>
    <xf numFmtId="4" fontId="2" fillId="0" borderId="0" xfId="0" applyNumberFormat="1" applyFont="1" applyFill="1"/>
    <xf numFmtId="0" fontId="8" fillId="0" borderId="0" xfId="0" applyFont="1"/>
    <xf numFmtId="164" fontId="2" fillId="0" borderId="0" xfId="0" applyNumberFormat="1" applyFont="1" applyFill="1"/>
    <xf numFmtId="164" fontId="1" fillId="0" borderId="0" xfId="0" applyNumberFormat="1" applyFont="1" applyFill="1"/>
    <xf numFmtId="4" fontId="8" fillId="0" borderId="1" xfId="0" applyNumberFormat="1" applyFont="1" applyFill="1" applyBorder="1" applyAlignment="1">
      <alignment horizontal="center" vertical="top"/>
    </xf>
    <xf numFmtId="0" fontId="17" fillId="0" borderId="0" xfId="0" applyFont="1" applyFill="1"/>
    <xf numFmtId="4" fontId="17" fillId="0" borderId="1" xfId="0" applyNumberFormat="1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1" xfId="0" applyFont="1" applyFill="1" applyBorder="1" applyAlignment="1">
      <alignment vertical="top" wrapText="1"/>
    </xf>
    <xf numFmtId="4" fontId="15" fillId="3" borderId="1" xfId="0" applyNumberFormat="1" applyFont="1" applyFill="1" applyBorder="1" applyAlignment="1">
      <alignment horizontal="center" vertical="top" wrapText="1"/>
    </xf>
    <xf numFmtId="0" fontId="43" fillId="0" borderId="0" xfId="0" applyFont="1"/>
    <xf numFmtId="1" fontId="15" fillId="0" borderId="14" xfId="2" applyNumberFormat="1" applyFont="1" applyFill="1" applyBorder="1" applyAlignment="1" applyProtection="1">
      <alignment horizontal="center" vertical="center" wrapText="1" shrinkToFit="1"/>
      <protection locked="0"/>
    </xf>
    <xf numFmtId="43" fontId="17" fillId="0" borderId="1" xfId="1" applyNumberFormat="1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Fill="1" applyAlignment="1">
      <alignment horizontal="right"/>
    </xf>
    <xf numFmtId="4" fontId="14" fillId="0" borderId="0" xfId="0" applyNumberFormat="1" applyFont="1" applyAlignment="1">
      <alignment horizontal="right"/>
    </xf>
    <xf numFmtId="4" fontId="21" fillId="0" borderId="0" xfId="0" applyNumberFormat="1" applyFont="1"/>
    <xf numFmtId="0" fontId="8" fillId="0" borderId="6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4" fontId="17" fillId="0" borderId="1" xfId="0" applyNumberFormat="1" applyFont="1" applyBorder="1" applyAlignment="1">
      <alignment vertical="top" wrapText="1"/>
    </xf>
    <xf numFmtId="0" fontId="22" fillId="2" borderId="0" xfId="0" applyFont="1" applyFill="1"/>
    <xf numFmtId="4" fontId="17" fillId="0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3" fillId="0" borderId="1" xfId="0" applyFont="1" applyFill="1" applyBorder="1" applyAlignment="1">
      <alignment vertical="top" wrapText="1"/>
    </xf>
    <xf numFmtId="49" fontId="43" fillId="0" borderId="1" xfId="0" applyNumberFormat="1" applyFont="1" applyFill="1" applyBorder="1" applyAlignment="1">
      <alignment horizontal="center" vertical="top" wrapText="1"/>
    </xf>
    <xf numFmtId="4" fontId="26" fillId="0" borderId="1" xfId="0" applyNumberFormat="1" applyFont="1" applyBorder="1" applyAlignment="1">
      <alignment vertical="top"/>
    </xf>
    <xf numFmtId="4" fontId="26" fillId="0" borderId="1" xfId="0" applyNumberFormat="1" applyFont="1" applyFill="1" applyBorder="1" applyAlignment="1">
      <alignment vertical="top"/>
    </xf>
    <xf numFmtId="0" fontId="15" fillId="0" borderId="7" xfId="0" applyFont="1" applyFill="1" applyBorder="1" applyAlignment="1">
      <alignment vertical="top" wrapText="1"/>
    </xf>
    <xf numFmtId="0" fontId="17" fillId="0" borderId="6" xfId="0" applyFont="1" applyFill="1" applyBorder="1" applyAlignment="1">
      <alignment vertical="top" wrapText="1"/>
    </xf>
    <xf numFmtId="43" fontId="17" fillId="0" borderId="6" xfId="1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vertical="top" wrapText="1"/>
    </xf>
    <xf numFmtId="49" fontId="19" fillId="0" borderId="1" xfId="0" applyNumberFormat="1" applyFont="1" applyFill="1" applyBorder="1" applyAlignment="1">
      <alignment horizontal="center" vertical="top" wrapText="1"/>
    </xf>
    <xf numFmtId="0" fontId="44" fillId="0" borderId="1" xfId="0" applyFont="1" applyFill="1" applyBorder="1" applyAlignment="1">
      <alignment vertical="top" wrapText="1"/>
    </xf>
    <xf numFmtId="49" fontId="44" fillId="0" borderId="1" xfId="0" applyNumberFormat="1" applyFont="1" applyFill="1" applyBorder="1" applyAlignment="1">
      <alignment horizontal="center" vertical="top" wrapText="1"/>
    </xf>
    <xf numFmtId="43" fontId="17" fillId="0" borderId="1" xfId="1" applyNumberFormat="1" applyFont="1" applyFill="1" applyBorder="1" applyAlignment="1">
      <alignment vertical="top" wrapText="1"/>
    </xf>
    <xf numFmtId="43" fontId="19" fillId="0" borderId="1" xfId="1" applyNumberFormat="1" applyFont="1" applyFill="1" applyBorder="1" applyAlignment="1" applyProtection="1">
      <alignment vertical="top" wrapText="1"/>
    </xf>
    <xf numFmtId="49" fontId="17" fillId="0" borderId="1" xfId="1" applyNumberFormat="1" applyFont="1" applyFill="1" applyBorder="1" applyAlignment="1" applyProtection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49" fontId="44" fillId="0" borderId="5" xfId="0" applyNumberFormat="1" applyFont="1" applyFill="1" applyBorder="1" applyAlignment="1">
      <alignment horizontal="center" vertical="top" wrapText="1"/>
    </xf>
    <xf numFmtId="49" fontId="19" fillId="0" borderId="5" xfId="0" applyNumberFormat="1" applyFont="1" applyFill="1" applyBorder="1" applyAlignment="1">
      <alignment horizontal="center" vertical="top" wrapText="1"/>
    </xf>
    <xf numFmtId="43" fontId="19" fillId="0" borderId="5" xfId="0" applyNumberFormat="1" applyFont="1" applyFill="1" applyBorder="1" applyAlignment="1">
      <alignment vertical="top" wrapText="1"/>
    </xf>
    <xf numFmtId="0" fontId="45" fillId="0" borderId="0" xfId="0" applyFont="1"/>
    <xf numFmtId="4" fontId="34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0" fontId="8" fillId="0" borderId="0" xfId="0" applyFont="1" applyAlignment="1">
      <alignment horizontal="center" vertical="top" wrapText="1"/>
    </xf>
    <xf numFmtId="0" fontId="1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right" vertical="top" wrapText="1"/>
    </xf>
    <xf numFmtId="4" fontId="15" fillId="0" borderId="6" xfId="0" applyNumberFormat="1" applyFont="1" applyBorder="1" applyAlignment="1">
      <alignment horizontal="right" vertical="top" wrapText="1"/>
    </xf>
    <xf numFmtId="4" fontId="15" fillId="0" borderId="7" xfId="0" applyNumberFormat="1" applyFont="1" applyBorder="1" applyAlignment="1">
      <alignment horizontal="right" vertical="top" wrapText="1"/>
    </xf>
    <xf numFmtId="4" fontId="15" fillId="0" borderId="5" xfId="0" applyNumberFormat="1" applyFont="1" applyBorder="1" applyAlignment="1">
      <alignment horizontal="right" vertical="top" wrapText="1"/>
    </xf>
    <xf numFmtId="0" fontId="29" fillId="0" borderId="0" xfId="0" applyFont="1" applyAlignment="1">
      <alignment horizontal="left" vertical="top" wrapText="1"/>
    </xf>
    <xf numFmtId="0" fontId="35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5" fillId="0" borderId="0" xfId="0" applyFont="1" applyFill="1" applyAlignment="1" applyProtection="1">
      <alignment horizontal="right" vertical="center"/>
      <protection locked="0"/>
    </xf>
    <xf numFmtId="0" fontId="15" fillId="0" borderId="0" xfId="0" applyFont="1" applyFill="1" applyAlignment="1" applyProtection="1">
      <alignment horizontal="right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right" vertical="center"/>
    </xf>
    <xf numFmtId="0" fontId="1" fillId="0" borderId="0" xfId="0" applyFont="1" applyFill="1" applyAlignment="1"/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top"/>
    </xf>
    <xf numFmtId="0" fontId="15" fillId="0" borderId="6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38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center" wrapText="1"/>
    </xf>
  </cellXfs>
  <cellStyles count="13">
    <cellStyle name="xl24" xfId="6"/>
    <cellStyle name="xl26" xfId="7"/>
    <cellStyle name="xl28" xfId="9"/>
    <cellStyle name="xl29" xfId="11"/>
    <cellStyle name="xl30" xfId="5"/>
    <cellStyle name="xl34" xfId="8"/>
    <cellStyle name="xl35" xfId="3"/>
    <cellStyle name="xl42" xfId="4"/>
    <cellStyle name="xl45" xfId="10"/>
    <cellStyle name="xl46" xfId="12"/>
    <cellStyle name="xl47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DF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0021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36"/>
  <sheetViews>
    <sheetView workbookViewId="0">
      <selection activeCell="E3" sqref="E3"/>
    </sheetView>
  </sheetViews>
  <sheetFormatPr defaultRowHeight="15.75"/>
  <cols>
    <col min="1" max="1" width="7.28515625" style="238" customWidth="1"/>
    <col min="2" max="2" width="73.5703125" style="337" customWidth="1"/>
    <col min="3" max="3" width="13.42578125" style="337" customWidth="1"/>
    <col min="4" max="4" width="13.42578125" style="391" customWidth="1"/>
    <col min="5" max="5" width="14" style="384" customWidth="1"/>
    <col min="6" max="6" width="14.5703125" style="76" hidden="1" customWidth="1"/>
    <col min="7" max="7" width="5.42578125" style="76" customWidth="1"/>
    <col min="8" max="8" width="12.42578125" style="87" bestFit="1" customWidth="1"/>
    <col min="9" max="9" width="11.42578125" style="87" bestFit="1" customWidth="1"/>
    <col min="10" max="10" width="13" style="87" customWidth="1"/>
    <col min="11" max="14" width="9.140625" style="87"/>
  </cols>
  <sheetData>
    <row r="1" spans="1:14">
      <c r="C1" s="446">
        <v>2021</v>
      </c>
      <c r="D1" s="446"/>
      <c r="E1" s="380">
        <v>2022</v>
      </c>
    </row>
    <row r="2" spans="1:14">
      <c r="C2" s="393" t="s">
        <v>496</v>
      </c>
      <c r="D2" s="394" t="s">
        <v>565</v>
      </c>
      <c r="E2" s="380"/>
    </row>
    <row r="3" spans="1:14" ht="63">
      <c r="B3" s="110" t="s">
        <v>24</v>
      </c>
      <c r="C3" s="110"/>
      <c r="D3" s="395"/>
      <c r="E3" s="233">
        <f>E5+E13+E17+E21+E24+E26+E28+E30+E33+E35</f>
        <v>8431314.0299999993</v>
      </c>
      <c r="F3" s="383"/>
      <c r="G3" s="383"/>
      <c r="H3" s="102"/>
      <c r="I3" s="102"/>
    </row>
    <row r="4" spans="1:14" s="150" customFormat="1">
      <c r="A4" s="384"/>
      <c r="B4" s="110"/>
      <c r="C4" s="110"/>
      <c r="D4" s="395"/>
      <c r="E4" s="233"/>
      <c r="F4" s="385"/>
      <c r="G4" s="386"/>
      <c r="H4" s="385"/>
      <c r="I4" s="385"/>
      <c r="J4" s="385"/>
      <c r="K4" s="385"/>
      <c r="L4" s="385"/>
      <c r="M4" s="385"/>
      <c r="N4" s="385"/>
    </row>
    <row r="5" spans="1:14" s="26" customFormat="1" ht="31.5">
      <c r="A5" s="387"/>
      <c r="B5" s="110" t="s">
        <v>220</v>
      </c>
      <c r="C5" s="311">
        <f>SUM(C6:C11)</f>
        <v>768532</v>
      </c>
      <c r="D5" s="392">
        <f>C5</f>
        <v>768532</v>
      </c>
      <c r="E5" s="309">
        <v>1823820.3</v>
      </c>
      <c r="F5" s="386"/>
      <c r="G5" s="386"/>
      <c r="H5" s="100"/>
      <c r="I5" s="100"/>
      <c r="J5" s="100"/>
      <c r="K5" s="100"/>
      <c r="L5" s="100"/>
      <c r="M5" s="100"/>
      <c r="N5" s="100"/>
    </row>
    <row r="6" spans="1:14" hidden="1">
      <c r="B6" s="110" t="s">
        <v>216</v>
      </c>
      <c r="C6" s="311">
        <v>535384.79</v>
      </c>
      <c r="D6" s="392"/>
      <c r="E6" s="309">
        <f>F6*100/130.2</f>
        <v>558755.99078341015</v>
      </c>
      <c r="F6" s="386">
        <v>727500.3</v>
      </c>
      <c r="G6" s="383"/>
      <c r="H6" s="102"/>
      <c r="I6" s="102"/>
    </row>
    <row r="7" spans="1:14" hidden="1">
      <c r="B7" s="110" t="s">
        <v>217</v>
      </c>
      <c r="C7" s="311">
        <v>161686.21</v>
      </c>
      <c r="D7" s="392"/>
      <c r="E7" s="309">
        <f>F6-E6</f>
        <v>168744.3092165899</v>
      </c>
      <c r="F7" s="383"/>
      <c r="G7" s="383"/>
      <c r="H7" s="101"/>
      <c r="I7" s="102"/>
    </row>
    <row r="8" spans="1:14" hidden="1">
      <c r="B8" s="381" t="s">
        <v>558</v>
      </c>
      <c r="C8" s="311"/>
      <c r="D8" s="392"/>
      <c r="E8" s="309">
        <f>E5-E6-E7</f>
        <v>1096320</v>
      </c>
      <c r="F8" s="383"/>
      <c r="G8" s="383"/>
      <c r="H8" s="101"/>
      <c r="I8" s="102"/>
    </row>
    <row r="9" spans="1:14" hidden="1">
      <c r="B9" s="382" t="s">
        <v>559</v>
      </c>
      <c r="C9" s="311"/>
      <c r="D9" s="392"/>
      <c r="E9" s="309">
        <v>1000000</v>
      </c>
      <c r="F9" s="383"/>
      <c r="G9" s="383"/>
    </row>
    <row r="10" spans="1:14" hidden="1">
      <c r="B10" s="382" t="s">
        <v>560</v>
      </c>
      <c r="C10" s="311">
        <v>71461</v>
      </c>
      <c r="D10" s="392"/>
      <c r="E10" s="309">
        <v>74320</v>
      </c>
      <c r="F10" s="383"/>
      <c r="G10" s="383"/>
    </row>
    <row r="11" spans="1:14" hidden="1">
      <c r="B11" s="382" t="s">
        <v>561</v>
      </c>
      <c r="C11" s="311"/>
      <c r="D11" s="392"/>
      <c r="E11" s="309">
        <v>22000</v>
      </c>
      <c r="F11" s="383"/>
      <c r="G11" s="383"/>
    </row>
    <row r="12" spans="1:14" s="31" customFormat="1" hidden="1">
      <c r="A12" s="337"/>
      <c r="B12" s="110"/>
      <c r="C12" s="311"/>
      <c r="D12" s="392"/>
      <c r="E12" s="309"/>
      <c r="F12" s="383"/>
      <c r="G12" s="383"/>
      <c r="H12" s="76"/>
      <c r="I12" s="76"/>
      <c r="J12" s="76"/>
      <c r="K12" s="76"/>
      <c r="L12" s="76"/>
      <c r="M12" s="76"/>
      <c r="N12" s="76"/>
    </row>
    <row r="13" spans="1:14" s="26" customFormat="1" ht="63">
      <c r="A13" s="387"/>
      <c r="B13" s="110" t="s">
        <v>215</v>
      </c>
      <c r="C13" s="311">
        <v>393061.12</v>
      </c>
      <c r="D13" s="392">
        <f>C13</f>
        <v>393061.12</v>
      </c>
      <c r="E13" s="309">
        <v>485003.25</v>
      </c>
      <c r="F13" s="385"/>
      <c r="G13" s="386"/>
      <c r="H13" s="100"/>
      <c r="I13" s="100"/>
      <c r="J13" s="100"/>
      <c r="K13" s="100"/>
      <c r="L13" s="100"/>
      <c r="M13" s="100"/>
      <c r="N13" s="100"/>
    </row>
    <row r="14" spans="1:14" hidden="1">
      <c r="B14" s="110" t="s">
        <v>216</v>
      </c>
      <c r="C14" s="311">
        <f>C13*100/130.2</f>
        <v>301890.2611367128</v>
      </c>
      <c r="D14" s="392"/>
      <c r="E14" s="309">
        <f>E13*100/130.2</f>
        <v>372506.33640552999</v>
      </c>
      <c r="G14" s="383"/>
    </row>
    <row r="15" spans="1:14" hidden="1">
      <c r="B15" s="110" t="s">
        <v>217</v>
      </c>
      <c r="C15" s="311">
        <f>C13-C14</f>
        <v>91170.858863287198</v>
      </c>
      <c r="D15" s="392"/>
      <c r="E15" s="309">
        <f>E13-E14</f>
        <v>112496.91359447001</v>
      </c>
      <c r="G15" s="383"/>
    </row>
    <row r="16" spans="1:14" s="31" customFormat="1" hidden="1">
      <c r="A16" s="337"/>
      <c r="B16" s="110"/>
      <c r="C16" s="311"/>
      <c r="D16" s="392"/>
      <c r="E16" s="309"/>
      <c r="F16" s="76"/>
      <c r="G16" s="383"/>
      <c r="H16" s="76"/>
      <c r="I16" s="76"/>
      <c r="J16" s="76"/>
      <c r="K16" s="76"/>
      <c r="L16" s="76"/>
      <c r="M16" s="76"/>
      <c r="N16" s="76"/>
    </row>
    <row r="17" spans="1:14" s="26" customFormat="1" ht="94.5">
      <c r="A17" s="387"/>
      <c r="B17" s="110" t="s">
        <v>218</v>
      </c>
      <c r="C17" s="311">
        <v>20687.419999999998</v>
      </c>
      <c r="D17" s="392">
        <f>C17</f>
        <v>20687.419999999998</v>
      </c>
      <c r="E17" s="390">
        <v>25526.48</v>
      </c>
      <c r="F17" s="388"/>
      <c r="G17" s="386"/>
      <c r="H17" s="100"/>
      <c r="I17" s="100"/>
      <c r="J17" s="100"/>
      <c r="K17" s="100"/>
      <c r="L17" s="100"/>
      <c r="M17" s="100"/>
      <c r="N17" s="100"/>
    </row>
    <row r="18" spans="1:14" s="29" customFormat="1" hidden="1">
      <c r="A18" s="238"/>
      <c r="B18" s="110" t="s">
        <v>216</v>
      </c>
      <c r="C18" s="311">
        <f>C17*100/130.2</f>
        <v>15888.955453149001</v>
      </c>
      <c r="D18" s="392"/>
      <c r="E18" s="309">
        <f>E17*100/130.2</f>
        <v>19605.591397849465</v>
      </c>
      <c r="F18" s="389"/>
      <c r="G18" s="383"/>
      <c r="H18" s="87"/>
      <c r="I18" s="87"/>
      <c r="J18" s="87"/>
      <c r="K18" s="87"/>
      <c r="L18" s="87"/>
      <c r="M18" s="87"/>
      <c r="N18" s="87"/>
    </row>
    <row r="19" spans="1:14" s="29" customFormat="1" hidden="1">
      <c r="A19" s="238"/>
      <c r="B19" s="110" t="s">
        <v>217</v>
      </c>
      <c r="C19" s="311">
        <f>C17-C18</f>
        <v>4798.4645468509971</v>
      </c>
      <c r="D19" s="392"/>
      <c r="E19" s="309">
        <f>E17-E18</f>
        <v>5920.888602150535</v>
      </c>
      <c r="F19" s="389"/>
      <c r="G19" s="383"/>
      <c r="H19" s="87"/>
      <c r="I19" s="87"/>
      <c r="J19" s="87"/>
      <c r="K19" s="87"/>
      <c r="L19" s="87"/>
      <c r="M19" s="87"/>
      <c r="N19" s="87"/>
    </row>
    <row r="20" spans="1:14" s="151" customFormat="1" hidden="1">
      <c r="A20" s="337"/>
      <c r="B20" s="110"/>
      <c r="C20" s="311"/>
      <c r="D20" s="392"/>
      <c r="E20" s="309"/>
      <c r="F20" s="389"/>
      <c r="G20" s="383"/>
      <c r="H20" s="76"/>
      <c r="I20" s="76"/>
      <c r="J20" s="76"/>
      <c r="K20" s="76"/>
      <c r="L20" s="76"/>
      <c r="M20" s="76"/>
      <c r="N20" s="76"/>
    </row>
    <row r="21" spans="1:14" s="26" customFormat="1" ht="31.5">
      <c r="A21" s="387"/>
      <c r="B21" s="108" t="s">
        <v>219</v>
      </c>
      <c r="C21" s="311">
        <v>1718000</v>
      </c>
      <c r="D21" s="392">
        <f>C21</f>
        <v>1718000</v>
      </c>
      <c r="E21" s="309">
        <v>2100000</v>
      </c>
      <c r="F21" s="388"/>
      <c r="G21" s="386"/>
      <c r="H21" s="100"/>
      <c r="I21" s="100"/>
      <c r="J21" s="100"/>
      <c r="K21" s="100"/>
      <c r="L21" s="100"/>
      <c r="M21" s="100"/>
      <c r="N21" s="100"/>
    </row>
    <row r="22" spans="1:14" s="150" customFormat="1" hidden="1">
      <c r="A22" s="384"/>
      <c r="B22" s="108"/>
      <c r="C22" s="311"/>
      <c r="D22" s="392"/>
      <c r="E22" s="309"/>
      <c r="F22" s="388"/>
      <c r="G22" s="386"/>
      <c r="H22" s="385"/>
      <c r="I22" s="385"/>
      <c r="J22" s="385"/>
      <c r="K22" s="385"/>
      <c r="L22" s="385"/>
      <c r="M22" s="385"/>
      <c r="N22" s="385"/>
    </row>
    <row r="23" spans="1:14" s="151" customFormat="1">
      <c r="A23" s="337"/>
      <c r="B23" s="110" t="s">
        <v>566</v>
      </c>
      <c r="C23" s="311"/>
      <c r="D23" s="396">
        <v>350690.23</v>
      </c>
      <c r="E23" s="309"/>
      <c r="F23" s="389"/>
      <c r="G23" s="383"/>
      <c r="H23" s="76"/>
      <c r="I23" s="76"/>
      <c r="J23" s="76"/>
      <c r="K23" s="76"/>
      <c r="L23" s="76"/>
      <c r="M23" s="76"/>
      <c r="N23" s="76"/>
    </row>
    <row r="24" spans="1:14" s="26" customFormat="1">
      <c r="A24" s="387"/>
      <c r="B24" s="108" t="s">
        <v>231</v>
      </c>
      <c r="C24" s="311">
        <v>686000</v>
      </c>
      <c r="D24" s="392">
        <v>664511.4</v>
      </c>
      <c r="E24" s="309">
        <v>335000</v>
      </c>
      <c r="F24" s="388"/>
      <c r="G24" s="386"/>
      <c r="H24" s="100"/>
      <c r="I24" s="100"/>
      <c r="J24" s="100"/>
      <c r="K24" s="100"/>
      <c r="L24" s="100"/>
      <c r="M24" s="100"/>
      <c r="N24" s="100"/>
    </row>
    <row r="25" spans="1:14" s="150" customFormat="1" hidden="1">
      <c r="A25" s="384"/>
      <c r="B25" s="108"/>
      <c r="C25" s="311"/>
      <c r="D25" s="392"/>
      <c r="E25" s="309"/>
      <c r="F25" s="388"/>
      <c r="G25" s="386"/>
      <c r="H25" s="385"/>
      <c r="I25" s="385"/>
      <c r="J25" s="385"/>
      <c r="K25" s="385"/>
      <c r="L25" s="385"/>
      <c r="M25" s="385"/>
      <c r="N25" s="385"/>
    </row>
    <row r="26" spans="1:14" s="26" customFormat="1" ht="47.25">
      <c r="A26" s="387"/>
      <c r="B26" s="108" t="s">
        <v>564</v>
      </c>
      <c r="C26" s="311">
        <v>957005</v>
      </c>
      <c r="D26" s="392">
        <v>956792.04</v>
      </c>
      <c r="E26" s="309">
        <v>907005</v>
      </c>
      <c r="F26" s="388"/>
      <c r="G26" s="386"/>
      <c r="H26" s="100"/>
      <c r="I26" s="100"/>
      <c r="J26" s="100"/>
      <c r="K26" s="100"/>
      <c r="L26" s="100"/>
      <c r="M26" s="100"/>
      <c r="N26" s="100"/>
    </row>
    <row r="27" spans="1:14" s="150" customFormat="1" hidden="1">
      <c r="A27" s="384"/>
      <c r="B27" s="108"/>
      <c r="C27" s="311"/>
      <c r="D27" s="392"/>
      <c r="E27" s="309"/>
      <c r="F27" s="388"/>
      <c r="G27" s="386"/>
      <c r="H27" s="385"/>
      <c r="I27" s="385"/>
      <c r="J27" s="385"/>
      <c r="K27" s="385"/>
      <c r="L27" s="385"/>
      <c r="M27" s="385"/>
      <c r="N27" s="385"/>
    </row>
    <row r="28" spans="1:14" s="26" customFormat="1" ht="47.25">
      <c r="A28" s="387"/>
      <c r="B28" s="108" t="s">
        <v>234</v>
      </c>
      <c r="C28" s="311">
        <v>938731</v>
      </c>
      <c r="D28" s="392">
        <v>938699.26</v>
      </c>
      <c r="E28" s="309">
        <v>788731</v>
      </c>
      <c r="F28" s="388"/>
      <c r="G28" s="386"/>
      <c r="H28" s="100"/>
      <c r="I28" s="100"/>
      <c r="J28" s="100"/>
      <c r="K28" s="100"/>
      <c r="L28" s="100"/>
      <c r="M28" s="100"/>
      <c r="N28" s="100"/>
    </row>
    <row r="29" spans="1:14" s="150" customFormat="1" hidden="1">
      <c r="A29" s="384"/>
      <c r="B29" s="108"/>
      <c r="C29" s="311"/>
      <c r="D29" s="392"/>
      <c r="E29" s="309"/>
      <c r="F29" s="388"/>
      <c r="G29" s="386"/>
      <c r="H29" s="385"/>
      <c r="I29" s="385"/>
      <c r="J29" s="385"/>
      <c r="K29" s="385"/>
      <c r="L29" s="385"/>
      <c r="M29" s="385"/>
      <c r="N29" s="385"/>
    </row>
    <row r="30" spans="1:14" s="26" customFormat="1">
      <c r="A30" s="387"/>
      <c r="B30" s="108" t="s">
        <v>337</v>
      </c>
      <c r="C30" s="311">
        <v>472781</v>
      </c>
      <c r="D30" s="392">
        <v>472781</v>
      </c>
      <c r="E30" s="309">
        <v>322781</v>
      </c>
      <c r="F30" s="388"/>
      <c r="G30" s="386"/>
      <c r="H30" s="100"/>
      <c r="I30" s="100"/>
      <c r="J30" s="100"/>
      <c r="K30" s="100"/>
      <c r="L30" s="100"/>
      <c r="M30" s="100"/>
      <c r="N30" s="100"/>
    </row>
    <row r="31" spans="1:14" s="150" customFormat="1" hidden="1">
      <c r="A31" s="384"/>
      <c r="B31" s="108"/>
      <c r="C31" s="311"/>
      <c r="D31" s="392"/>
      <c r="E31" s="309"/>
      <c r="F31" s="388"/>
      <c r="G31" s="386"/>
      <c r="H31" s="385"/>
      <c r="I31" s="385"/>
      <c r="J31" s="385"/>
      <c r="K31" s="385"/>
      <c r="L31" s="385"/>
      <c r="M31" s="385"/>
      <c r="N31" s="385"/>
    </row>
    <row r="32" spans="1:14" s="151" customFormat="1">
      <c r="A32" s="337"/>
      <c r="B32" s="110" t="s">
        <v>566</v>
      </c>
      <c r="C32" s="311"/>
      <c r="D32" s="396">
        <v>37466.44</v>
      </c>
      <c r="E32" s="309"/>
      <c r="F32" s="389"/>
      <c r="G32" s="383"/>
      <c r="H32" s="76"/>
      <c r="I32" s="76"/>
      <c r="J32" s="76"/>
      <c r="K32" s="76"/>
      <c r="L32" s="76"/>
      <c r="M32" s="76"/>
      <c r="N32" s="76"/>
    </row>
    <row r="33" spans="1:14" s="26" customFormat="1">
      <c r="A33" s="387"/>
      <c r="B33" s="108" t="s">
        <v>329</v>
      </c>
      <c r="C33" s="311">
        <v>210000</v>
      </c>
      <c r="D33" s="392">
        <v>210000</v>
      </c>
      <c r="E33" s="390">
        <v>210000</v>
      </c>
      <c r="F33" s="388"/>
      <c r="G33" s="386"/>
      <c r="H33" s="100"/>
      <c r="I33" s="100"/>
      <c r="J33" s="100"/>
      <c r="K33" s="100"/>
      <c r="L33" s="100"/>
      <c r="M33" s="100"/>
      <c r="N33" s="100"/>
    </row>
    <row r="34" spans="1:14" s="150" customFormat="1" hidden="1">
      <c r="A34" s="384"/>
      <c r="B34" s="108"/>
      <c r="C34" s="311"/>
      <c r="D34" s="392"/>
      <c r="E34" s="309"/>
      <c r="F34" s="388"/>
      <c r="G34" s="386"/>
      <c r="H34" s="385"/>
      <c r="I34" s="385"/>
      <c r="J34" s="385"/>
      <c r="K34" s="385"/>
      <c r="L34" s="385"/>
      <c r="M34" s="385"/>
      <c r="N34" s="385"/>
    </row>
    <row r="35" spans="1:14" s="150" customFormat="1">
      <c r="A35" s="384"/>
      <c r="B35" s="108" t="s">
        <v>420</v>
      </c>
      <c r="C35" s="311">
        <v>1767345</v>
      </c>
      <c r="D35" s="392">
        <v>1767339.03</v>
      </c>
      <c r="E35" s="309">
        <v>1433447</v>
      </c>
      <c r="F35" s="388"/>
      <c r="G35" s="386"/>
      <c r="H35" s="385"/>
      <c r="I35" s="385"/>
      <c r="J35" s="385"/>
      <c r="K35" s="385"/>
      <c r="L35" s="385"/>
      <c r="M35" s="385"/>
      <c r="N35" s="385"/>
    </row>
    <row r="36" spans="1:14" s="150" customFormat="1" hidden="1">
      <c r="A36" s="384"/>
      <c r="B36" s="110"/>
      <c r="C36" s="311"/>
      <c r="D36" s="392"/>
      <c r="E36" s="309"/>
      <c r="F36" s="388"/>
      <c r="G36" s="386"/>
      <c r="H36" s="385"/>
      <c r="I36" s="385"/>
      <c r="J36" s="385"/>
      <c r="K36" s="385"/>
      <c r="L36" s="385"/>
      <c r="M36" s="385"/>
      <c r="N36" s="385"/>
    </row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workbookViewId="0">
      <selection activeCell="C22" sqref="C22"/>
    </sheetView>
  </sheetViews>
  <sheetFormatPr defaultColWidth="18.85546875" defaultRowHeight="15"/>
  <cols>
    <col min="1" max="1" width="18.5703125" customWidth="1"/>
    <col min="2" max="2" width="25.85546875" customWidth="1"/>
    <col min="3" max="3" width="36.42578125" customWidth="1"/>
    <col min="4" max="4" width="16" style="31" customWidth="1"/>
    <col min="5" max="5" width="15" customWidth="1"/>
    <col min="6" max="6" width="16" customWidth="1"/>
  </cols>
  <sheetData>
    <row r="1" spans="1:6" ht="15.75">
      <c r="E1" s="484" t="s">
        <v>126</v>
      </c>
      <c r="F1" s="484"/>
    </row>
    <row r="2" spans="1:6" ht="15.75">
      <c r="E2" s="485" t="s">
        <v>33</v>
      </c>
      <c r="F2" s="485"/>
    </row>
    <row r="3" spans="1:6" ht="15.75">
      <c r="E3" s="485" t="s">
        <v>109</v>
      </c>
      <c r="F3" s="485"/>
    </row>
    <row r="4" spans="1:6" ht="15.75">
      <c r="E4" s="485" t="s">
        <v>27</v>
      </c>
      <c r="F4" s="485"/>
    </row>
    <row r="5" spans="1:6" ht="15" customHeight="1">
      <c r="E5" s="485" t="s">
        <v>28</v>
      </c>
      <c r="F5" s="485"/>
    </row>
    <row r="6" spans="1:6" ht="15.75">
      <c r="E6" s="485" t="s">
        <v>428</v>
      </c>
      <c r="F6" s="485"/>
    </row>
    <row r="7" spans="1:6" ht="15.75">
      <c r="D7" s="61"/>
      <c r="E7" s="49"/>
      <c r="F7" s="49"/>
    </row>
    <row r="8" spans="1:6" ht="69" customHeight="1">
      <c r="A8" s="481" t="s">
        <v>539</v>
      </c>
      <c r="B8" s="482"/>
      <c r="C8" s="482"/>
      <c r="D8" s="482"/>
      <c r="E8" s="483"/>
      <c r="F8" s="483"/>
    </row>
    <row r="10" spans="1:6" ht="34.5" customHeight="1">
      <c r="A10" s="477" t="s">
        <v>40</v>
      </c>
      <c r="B10" s="477"/>
      <c r="C10" s="477" t="s">
        <v>58</v>
      </c>
      <c r="D10" s="478" t="s">
        <v>42</v>
      </c>
      <c r="E10" s="479"/>
      <c r="F10" s="480"/>
    </row>
    <row r="11" spans="1:6" ht="94.5">
      <c r="A11" s="3" t="s">
        <v>63</v>
      </c>
      <c r="B11" s="15" t="s">
        <v>59</v>
      </c>
      <c r="C11" s="477"/>
      <c r="D11" s="56" t="s">
        <v>344</v>
      </c>
      <c r="E11" s="56" t="s">
        <v>427</v>
      </c>
      <c r="F11" s="56" t="s">
        <v>533</v>
      </c>
    </row>
    <row r="12" spans="1:6" ht="15.75">
      <c r="A12" s="2">
        <v>1</v>
      </c>
      <c r="B12" s="2">
        <v>2</v>
      </c>
      <c r="C12" s="2">
        <v>3</v>
      </c>
      <c r="D12" s="71">
        <v>4</v>
      </c>
      <c r="E12" s="13"/>
      <c r="F12" s="13"/>
    </row>
    <row r="13" spans="1:6" ht="63">
      <c r="A13" s="15">
        <v>923</v>
      </c>
      <c r="B13" s="6"/>
      <c r="C13" s="141" t="s">
        <v>120</v>
      </c>
      <c r="D13" s="72"/>
      <c r="E13" s="19"/>
      <c r="F13" s="19"/>
    </row>
    <row r="14" spans="1:6" ht="47.25">
      <c r="A14" s="134">
        <v>923</v>
      </c>
      <c r="B14" s="15" t="s">
        <v>60</v>
      </c>
      <c r="C14" s="141" t="s">
        <v>394</v>
      </c>
      <c r="D14" s="58">
        <f>D15+D16</f>
        <v>1683056.8900000006</v>
      </c>
      <c r="E14" s="17">
        <f t="shared" ref="E14:F14" si="0">E15+E16</f>
        <v>0</v>
      </c>
      <c r="F14" s="17">
        <f t="shared" si="0"/>
        <v>0</v>
      </c>
    </row>
    <row r="15" spans="1:6" ht="50.25" customHeight="1">
      <c r="A15" s="134">
        <v>923</v>
      </c>
      <c r="B15" s="134" t="s">
        <v>61</v>
      </c>
      <c r="C15" s="10" t="s">
        <v>395</v>
      </c>
      <c r="D15" s="73">
        <f>'Пр. 4'!C14</f>
        <v>-33476057.789999999</v>
      </c>
      <c r="E15" s="18">
        <f>'Пр. 4'!D14</f>
        <v>-18235000</v>
      </c>
      <c r="F15" s="18">
        <f>'Пр. 4'!E14</f>
        <v>-18390000</v>
      </c>
    </row>
    <row r="16" spans="1:6" ht="49.5" customHeight="1">
      <c r="A16" s="134">
        <v>923</v>
      </c>
      <c r="B16" s="134" t="s">
        <v>62</v>
      </c>
      <c r="C16" s="10" t="s">
        <v>396</v>
      </c>
      <c r="D16" s="73">
        <f>'Пр. 4'!C19</f>
        <v>35159114.68</v>
      </c>
      <c r="E16" s="18">
        <f>'Пр. 4'!D19</f>
        <v>18235000</v>
      </c>
      <c r="F16" s="18">
        <f>'Пр. 4'!E19</f>
        <v>18390000</v>
      </c>
    </row>
    <row r="19" spans="4:6">
      <c r="D19" s="118"/>
      <c r="E19" s="30"/>
      <c r="F19" s="30"/>
    </row>
  </sheetData>
  <mergeCells count="10">
    <mergeCell ref="A10:B10"/>
    <mergeCell ref="C10:C11"/>
    <mergeCell ref="D10:F10"/>
    <mergeCell ref="A8:F8"/>
    <mergeCell ref="E1:F1"/>
    <mergeCell ref="E2:F2"/>
    <mergeCell ref="E3:F3"/>
    <mergeCell ref="E4:F4"/>
    <mergeCell ref="E5:F5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2"/>
  <sheetViews>
    <sheetView topLeftCell="A10" workbookViewId="0">
      <selection activeCell="C18" sqref="C18"/>
    </sheetView>
  </sheetViews>
  <sheetFormatPr defaultRowHeight="15"/>
  <cols>
    <col min="1" max="1" width="76.140625" style="193" customWidth="1"/>
    <col min="2" max="2" width="11.42578125" style="364" customWidth="1"/>
    <col min="3" max="3" width="17" style="267" customWidth="1"/>
    <col min="4" max="4" width="12.7109375" style="189" customWidth="1"/>
    <col min="5" max="5" width="17.7109375" style="189" customWidth="1"/>
    <col min="6" max="6" width="14.85546875" bestFit="1" customWidth="1"/>
    <col min="7" max="7" width="12.42578125" customWidth="1"/>
    <col min="8" max="8" width="15.140625" customWidth="1"/>
  </cols>
  <sheetData>
    <row r="1" spans="1:5" ht="15.75">
      <c r="C1" s="487" t="s">
        <v>199</v>
      </c>
      <c r="D1" s="487"/>
      <c r="E1" s="487"/>
    </row>
    <row r="2" spans="1:5" ht="15.75">
      <c r="C2" s="475" t="s">
        <v>33</v>
      </c>
      <c r="D2" s="475"/>
      <c r="E2" s="475"/>
    </row>
    <row r="3" spans="1:5" ht="15.75">
      <c r="C3" s="475" t="s">
        <v>109</v>
      </c>
      <c r="D3" s="475"/>
      <c r="E3" s="475"/>
    </row>
    <row r="4" spans="1:5" ht="15.75">
      <c r="C4" s="475" t="s">
        <v>27</v>
      </c>
      <c r="D4" s="475"/>
      <c r="E4" s="475"/>
    </row>
    <row r="5" spans="1:5" ht="15.75">
      <c r="C5" s="475" t="s">
        <v>28</v>
      </c>
      <c r="D5" s="475"/>
      <c r="E5" s="475"/>
    </row>
    <row r="6" spans="1:5" ht="15.75">
      <c r="C6" s="463" t="s">
        <v>562</v>
      </c>
      <c r="D6" s="463"/>
      <c r="E6" s="463"/>
    </row>
    <row r="7" spans="1:5">
      <c r="C7" s="365"/>
      <c r="D7" s="188"/>
      <c r="E7" s="188"/>
    </row>
    <row r="8" spans="1:5" ht="52.5" customHeight="1">
      <c r="A8" s="486" t="s">
        <v>540</v>
      </c>
      <c r="B8" s="486"/>
      <c r="C8" s="486"/>
      <c r="D8" s="486"/>
      <c r="E8" s="486"/>
    </row>
    <row r="10" spans="1:5" ht="31.5">
      <c r="A10" s="304" t="s">
        <v>34</v>
      </c>
      <c r="B10" s="304" t="s">
        <v>128</v>
      </c>
      <c r="C10" s="105" t="s">
        <v>64</v>
      </c>
      <c r="D10" s="304" t="s">
        <v>65</v>
      </c>
      <c r="E10" s="304" t="s">
        <v>42</v>
      </c>
    </row>
    <row r="11" spans="1:5" ht="15.75">
      <c r="C11" s="105"/>
      <c r="D11" s="304"/>
      <c r="E11" s="304" t="s">
        <v>344</v>
      </c>
    </row>
    <row r="12" spans="1:5" ht="31.5">
      <c r="A12" s="429" t="s">
        <v>554</v>
      </c>
      <c r="B12" s="430"/>
      <c r="C12" s="431" t="s">
        <v>181</v>
      </c>
      <c r="D12" s="430"/>
      <c r="E12" s="181">
        <f>E88-E86</f>
        <v>30423617.68</v>
      </c>
    </row>
    <row r="13" spans="1:5" s="25" customFormat="1" ht="56.25">
      <c r="A13" s="432" t="s">
        <v>586</v>
      </c>
      <c r="B13" s="433"/>
      <c r="C13" s="431" t="s">
        <v>244</v>
      </c>
      <c r="D13" s="430"/>
      <c r="E13" s="181">
        <f>E14+E19+E23+E26+E28+E30+E33+E36+E38</f>
        <v>10718586</v>
      </c>
    </row>
    <row r="14" spans="1:5" ht="31.5">
      <c r="A14" s="108" t="s">
        <v>238</v>
      </c>
      <c r="B14" s="105"/>
      <c r="C14" s="105" t="s">
        <v>299</v>
      </c>
      <c r="D14" s="304"/>
      <c r="E14" s="190">
        <f>E15+E16+E17+E18</f>
        <v>6246000</v>
      </c>
    </row>
    <row r="15" spans="1:5" ht="78.75">
      <c r="A15" s="395" t="s">
        <v>187</v>
      </c>
      <c r="B15" s="80" t="s">
        <v>129</v>
      </c>
      <c r="C15" s="80" t="s">
        <v>245</v>
      </c>
      <c r="D15" s="83">
        <v>100</v>
      </c>
      <c r="E15" s="434">
        <f>'Пр. 7'!G15</f>
        <v>1091000</v>
      </c>
    </row>
    <row r="16" spans="1:5" ht="78.75">
      <c r="A16" s="395" t="s">
        <v>188</v>
      </c>
      <c r="B16" s="80" t="s">
        <v>130</v>
      </c>
      <c r="C16" s="80" t="s">
        <v>246</v>
      </c>
      <c r="D16" s="83">
        <v>100</v>
      </c>
      <c r="E16" s="434">
        <f>'Пр. 7'!G18</f>
        <v>3930000</v>
      </c>
    </row>
    <row r="17" spans="1:5" ht="31.5">
      <c r="A17" s="110" t="s">
        <v>454</v>
      </c>
      <c r="B17" s="84" t="s">
        <v>130</v>
      </c>
      <c r="C17" s="84" t="s">
        <v>246</v>
      </c>
      <c r="D17" s="107">
        <v>200</v>
      </c>
      <c r="E17" s="366">
        <f>'Пр. 7'!G19</f>
        <v>1200000</v>
      </c>
    </row>
    <row r="18" spans="1:5" ht="31.5">
      <c r="A18" s="110" t="s">
        <v>189</v>
      </c>
      <c r="B18" s="84" t="s">
        <v>130</v>
      </c>
      <c r="C18" s="84" t="s">
        <v>246</v>
      </c>
      <c r="D18" s="107">
        <v>800</v>
      </c>
      <c r="E18" s="366">
        <f>'Пр. 7'!G20</f>
        <v>25000</v>
      </c>
    </row>
    <row r="19" spans="1:5" s="86" customFormat="1" ht="31.5">
      <c r="A19" s="108" t="s">
        <v>239</v>
      </c>
      <c r="B19" s="105"/>
      <c r="C19" s="105" t="s">
        <v>300</v>
      </c>
      <c r="D19" s="304"/>
      <c r="E19" s="190">
        <f>E20+E21+E22</f>
        <v>110000</v>
      </c>
    </row>
    <row r="20" spans="1:5" s="86" customFormat="1" ht="63">
      <c r="A20" s="395" t="s">
        <v>455</v>
      </c>
      <c r="B20" s="80" t="s">
        <v>134</v>
      </c>
      <c r="C20" s="80" t="s">
        <v>247</v>
      </c>
      <c r="D20" s="83">
        <v>200</v>
      </c>
      <c r="E20" s="434">
        <f>'Пр. 7'!G26</f>
        <v>50000</v>
      </c>
    </row>
    <row r="21" spans="1:5" s="86" customFormat="1" ht="47.25">
      <c r="A21" s="395" t="s">
        <v>456</v>
      </c>
      <c r="B21" s="80" t="s">
        <v>134</v>
      </c>
      <c r="C21" s="80" t="s">
        <v>248</v>
      </c>
      <c r="D21" s="83">
        <v>200</v>
      </c>
      <c r="E21" s="434">
        <f>'Пр. 7'!G27</f>
        <v>60000</v>
      </c>
    </row>
    <row r="22" spans="1:5" s="86" customFormat="1" ht="63">
      <c r="A22" s="110" t="s">
        <v>493</v>
      </c>
      <c r="B22" s="84" t="s">
        <v>488</v>
      </c>
      <c r="C22" s="84" t="s">
        <v>494</v>
      </c>
      <c r="D22" s="107">
        <v>200</v>
      </c>
      <c r="E22" s="366">
        <f>'Пр. 7'!G41</f>
        <v>0</v>
      </c>
    </row>
    <row r="23" spans="1:5" ht="31.5">
      <c r="A23" s="108" t="s">
        <v>240</v>
      </c>
      <c r="B23" s="105"/>
      <c r="C23" s="105" t="s">
        <v>301</v>
      </c>
      <c r="D23" s="304"/>
      <c r="E23" s="190">
        <f>E24+E25</f>
        <v>238850</v>
      </c>
    </row>
    <row r="24" spans="1:5" ht="78.75">
      <c r="A24" s="110" t="s">
        <v>191</v>
      </c>
      <c r="B24" s="84" t="s">
        <v>135</v>
      </c>
      <c r="C24" s="84" t="s">
        <v>249</v>
      </c>
      <c r="D24" s="107">
        <v>100</v>
      </c>
      <c r="E24" s="366">
        <f>'Пр. 7'!G32</f>
        <v>221000</v>
      </c>
    </row>
    <row r="25" spans="1:5" ht="47.25">
      <c r="A25" s="110" t="s">
        <v>457</v>
      </c>
      <c r="B25" s="84" t="s">
        <v>135</v>
      </c>
      <c r="C25" s="84" t="s">
        <v>249</v>
      </c>
      <c r="D25" s="107">
        <v>200</v>
      </c>
      <c r="E25" s="366">
        <f>'Пр. 7'!G33</f>
        <v>17850</v>
      </c>
    </row>
    <row r="26" spans="1:5" ht="31.5">
      <c r="A26" s="108" t="s">
        <v>241</v>
      </c>
      <c r="B26" s="105"/>
      <c r="C26" s="105" t="s">
        <v>302</v>
      </c>
      <c r="D26" s="304"/>
      <c r="E26" s="190">
        <f>E27</f>
        <v>0</v>
      </c>
    </row>
    <row r="27" spans="1:5" ht="63">
      <c r="A27" s="110" t="s">
        <v>190</v>
      </c>
      <c r="B27" s="84" t="s">
        <v>133</v>
      </c>
      <c r="C27" s="84" t="s">
        <v>250</v>
      </c>
      <c r="D27" s="107">
        <v>500</v>
      </c>
      <c r="E27" s="191">
        <f>'Пр. 7'!G22</f>
        <v>0</v>
      </c>
    </row>
    <row r="28" spans="1:5" ht="31.5">
      <c r="A28" s="108" t="s">
        <v>242</v>
      </c>
      <c r="B28" s="105"/>
      <c r="C28" s="105" t="s">
        <v>303</v>
      </c>
      <c r="D28" s="304"/>
      <c r="E28" s="190">
        <f>E29</f>
        <v>230000</v>
      </c>
    </row>
    <row r="29" spans="1:5" ht="37.5" customHeight="1">
      <c r="A29" s="110" t="s">
        <v>192</v>
      </c>
      <c r="B29" s="84" t="s">
        <v>142</v>
      </c>
      <c r="C29" s="84" t="s">
        <v>274</v>
      </c>
      <c r="D29" s="107">
        <v>300</v>
      </c>
      <c r="E29" s="191">
        <f>'Пр. 7'!G64</f>
        <v>230000</v>
      </c>
    </row>
    <row r="30" spans="1:5" ht="31.5">
      <c r="A30" s="108" t="s">
        <v>243</v>
      </c>
      <c r="B30" s="105"/>
      <c r="C30" s="105" t="s">
        <v>304</v>
      </c>
      <c r="D30" s="304"/>
      <c r="E30" s="190">
        <f>E31+E32</f>
        <v>2445736</v>
      </c>
    </row>
    <row r="31" spans="1:5" ht="94.5">
      <c r="A31" s="121" t="s">
        <v>468</v>
      </c>
      <c r="B31" s="115" t="s">
        <v>237</v>
      </c>
      <c r="C31" s="84" t="s">
        <v>251</v>
      </c>
      <c r="D31" s="107">
        <v>200</v>
      </c>
      <c r="E31" s="192">
        <f>'Пр. 7'!G45</f>
        <v>1507005</v>
      </c>
    </row>
    <row r="32" spans="1:5" ht="47.25">
      <c r="A32" s="121" t="s">
        <v>469</v>
      </c>
      <c r="B32" s="115" t="s">
        <v>237</v>
      </c>
      <c r="C32" s="84" t="s">
        <v>252</v>
      </c>
      <c r="D32" s="107">
        <v>200</v>
      </c>
      <c r="E32" s="192">
        <f>'Пр. 7'!G46</f>
        <v>938731</v>
      </c>
    </row>
    <row r="33" spans="1:5" ht="31.5">
      <c r="A33" s="108" t="s">
        <v>444</v>
      </c>
      <c r="B33" s="105" t="s">
        <v>440</v>
      </c>
      <c r="C33" s="105" t="s">
        <v>445</v>
      </c>
      <c r="D33" s="190"/>
      <c r="E33" s="367">
        <f>E34+E35</f>
        <v>100000</v>
      </c>
    </row>
    <row r="34" spans="1:5" ht="63">
      <c r="A34" s="121" t="s">
        <v>458</v>
      </c>
      <c r="B34" s="84" t="s">
        <v>440</v>
      </c>
      <c r="C34" s="84" t="s">
        <v>443</v>
      </c>
      <c r="D34" s="368">
        <v>200</v>
      </c>
      <c r="E34" s="192">
        <f>'Пр. 7'!G48</f>
        <v>100000</v>
      </c>
    </row>
    <row r="35" spans="1:5" ht="47.25">
      <c r="A35" s="121" t="s">
        <v>500</v>
      </c>
      <c r="B35" s="84" t="s">
        <v>134</v>
      </c>
      <c r="C35" s="84" t="s">
        <v>501</v>
      </c>
      <c r="D35" s="368">
        <v>200</v>
      </c>
      <c r="E35" s="192">
        <f>'Пр. 7'!G29</f>
        <v>0</v>
      </c>
    </row>
    <row r="36" spans="1:5" ht="31.5">
      <c r="A36" s="108" t="s">
        <v>513</v>
      </c>
      <c r="B36" s="105" t="s">
        <v>508</v>
      </c>
      <c r="C36" s="105" t="s">
        <v>512</v>
      </c>
      <c r="D36" s="190"/>
      <c r="E36" s="367">
        <f>E37</f>
        <v>0</v>
      </c>
    </row>
    <row r="37" spans="1:5" ht="78.75">
      <c r="A37" s="121" t="s">
        <v>504</v>
      </c>
      <c r="B37" s="84" t="s">
        <v>508</v>
      </c>
      <c r="C37" s="84" t="s">
        <v>503</v>
      </c>
      <c r="D37" s="368" t="s">
        <v>509</v>
      </c>
      <c r="E37" s="192">
        <f>'Пр. 7'!G51</f>
        <v>0</v>
      </c>
    </row>
    <row r="38" spans="1:5" ht="31.5">
      <c r="A38" s="429" t="s">
        <v>515</v>
      </c>
      <c r="B38" s="431" t="s">
        <v>233</v>
      </c>
      <c r="C38" s="431" t="s">
        <v>517</v>
      </c>
      <c r="D38" s="181"/>
      <c r="E38" s="435">
        <f>E39</f>
        <v>1348000</v>
      </c>
    </row>
    <row r="39" spans="1:5" ht="47.25">
      <c r="A39" s="400" t="s">
        <v>516</v>
      </c>
      <c r="B39" s="80" t="s">
        <v>233</v>
      </c>
      <c r="C39" s="80" t="s">
        <v>519</v>
      </c>
      <c r="D39" s="436" t="s">
        <v>518</v>
      </c>
      <c r="E39" s="167">
        <f>'Пр. 7'!G56</f>
        <v>1348000</v>
      </c>
    </row>
    <row r="40" spans="1:5" s="25" customFormat="1" ht="56.25">
      <c r="A40" s="194" t="s">
        <v>587</v>
      </c>
      <c r="B40" s="251"/>
      <c r="C40" s="105" t="s">
        <v>255</v>
      </c>
      <c r="D40" s="304"/>
      <c r="E40" s="190">
        <f>E41+E43+E45</f>
        <v>1300000</v>
      </c>
    </row>
    <row r="41" spans="1:5" ht="15.75">
      <c r="A41" s="108" t="s">
        <v>281</v>
      </c>
      <c r="B41" s="105"/>
      <c r="C41" s="105" t="s">
        <v>253</v>
      </c>
      <c r="D41" s="304"/>
      <c r="E41" s="190">
        <f>E42</f>
        <v>1200000</v>
      </c>
    </row>
    <row r="42" spans="1:5" s="29" customFormat="1" ht="48" thickBot="1">
      <c r="A42" s="195" t="s">
        <v>459</v>
      </c>
      <c r="B42" s="369" t="s">
        <v>137</v>
      </c>
      <c r="C42" s="369" t="s">
        <v>254</v>
      </c>
      <c r="D42" s="370">
        <v>200</v>
      </c>
      <c r="E42" s="371">
        <f>'Пр. 7'!G36</f>
        <v>1200000</v>
      </c>
    </row>
    <row r="43" spans="1:5" s="26" customFormat="1" ht="15.75">
      <c r="A43" s="108" t="s">
        <v>282</v>
      </c>
      <c r="B43" s="105"/>
      <c r="C43" s="105" t="s">
        <v>283</v>
      </c>
      <c r="D43" s="304"/>
      <c r="E43" s="190">
        <f>E44</f>
        <v>100000</v>
      </c>
    </row>
    <row r="44" spans="1:5" s="29" customFormat="1" ht="63">
      <c r="A44" s="110" t="s">
        <v>284</v>
      </c>
      <c r="B44" s="84" t="s">
        <v>294</v>
      </c>
      <c r="C44" s="84" t="s">
        <v>279</v>
      </c>
      <c r="D44" s="107">
        <v>800</v>
      </c>
      <c r="E44" s="366">
        <f>'Пр. 7'!G24</f>
        <v>100000</v>
      </c>
    </row>
    <row r="45" spans="1:5" s="26" customFormat="1" ht="15.75">
      <c r="A45" s="108" t="s">
        <v>484</v>
      </c>
      <c r="B45" s="105"/>
      <c r="C45" s="105" t="s">
        <v>486</v>
      </c>
      <c r="D45" s="304"/>
      <c r="E45" s="190">
        <f>E46</f>
        <v>0</v>
      </c>
    </row>
    <row r="46" spans="1:5" s="29" customFormat="1" ht="31.5">
      <c r="A46" s="185" t="s">
        <v>483</v>
      </c>
      <c r="B46" s="84" t="s">
        <v>134</v>
      </c>
      <c r="C46" s="84" t="s">
        <v>479</v>
      </c>
      <c r="D46" s="107">
        <v>200</v>
      </c>
      <c r="E46" s="366">
        <f>'Пр. 7'!G28</f>
        <v>0</v>
      </c>
    </row>
    <row r="47" spans="1:5" ht="56.25">
      <c r="A47" s="194" t="s">
        <v>588</v>
      </c>
      <c r="B47" s="372"/>
      <c r="C47" s="122" t="s">
        <v>256</v>
      </c>
      <c r="D47" s="303"/>
      <c r="E47" s="190">
        <f>E48+E52+E54+E56+E58+E60+E62</f>
        <v>6171228</v>
      </c>
    </row>
    <row r="48" spans="1:5" ht="15.75">
      <c r="A48" s="108" t="s">
        <v>182</v>
      </c>
      <c r="B48" s="105"/>
      <c r="C48" s="105" t="s">
        <v>257</v>
      </c>
      <c r="D48" s="304"/>
      <c r="E48" s="190">
        <f>E49+E50+E51</f>
        <v>2516228</v>
      </c>
    </row>
    <row r="49" spans="1:8" s="29" customFormat="1" ht="47.25">
      <c r="A49" s="110" t="s">
        <v>476</v>
      </c>
      <c r="B49" s="84" t="s">
        <v>139</v>
      </c>
      <c r="C49" s="84" t="s">
        <v>258</v>
      </c>
      <c r="D49" s="107">
        <v>200</v>
      </c>
      <c r="E49" s="191">
        <f>'Пр. 7'!G58</f>
        <v>230000</v>
      </c>
    </row>
    <row r="50" spans="1:8" s="86" customFormat="1" ht="94.5">
      <c r="A50" s="185" t="s">
        <v>563</v>
      </c>
      <c r="B50" s="115" t="s">
        <v>237</v>
      </c>
      <c r="C50" s="84" t="s">
        <v>416</v>
      </c>
      <c r="D50" s="107">
        <v>200</v>
      </c>
      <c r="E50" s="192">
        <f>'Пр. 7'!G43</f>
        <v>552781</v>
      </c>
    </row>
    <row r="51" spans="1:8" s="29" customFormat="1" ht="78.75">
      <c r="A51" s="165" t="s">
        <v>462</v>
      </c>
      <c r="B51" s="166" t="s">
        <v>237</v>
      </c>
      <c r="C51" s="80" t="s">
        <v>422</v>
      </c>
      <c r="D51" s="83">
        <v>200</v>
      </c>
      <c r="E51" s="167">
        <f>'Пр. 7'!G44</f>
        <v>1733447</v>
      </c>
    </row>
    <row r="52" spans="1:8" s="26" customFormat="1" ht="31.5">
      <c r="A52" s="108" t="s">
        <v>183</v>
      </c>
      <c r="B52" s="105"/>
      <c r="C52" s="105" t="s">
        <v>259</v>
      </c>
      <c r="D52" s="304"/>
      <c r="E52" s="190">
        <f>E53</f>
        <v>1600000</v>
      </c>
    </row>
    <row r="53" spans="1:8" s="29" customFormat="1" ht="48" thickBot="1">
      <c r="A53" s="195" t="s">
        <v>463</v>
      </c>
      <c r="B53" s="369" t="s">
        <v>139</v>
      </c>
      <c r="C53" s="369" t="s">
        <v>260</v>
      </c>
      <c r="D53" s="370">
        <v>200</v>
      </c>
      <c r="E53" s="371">
        <f>'Пр. 7'!G59</f>
        <v>1600000</v>
      </c>
    </row>
    <row r="54" spans="1:8" s="26" customFormat="1" ht="15.75">
      <c r="A54" s="108" t="s">
        <v>332</v>
      </c>
      <c r="B54" s="105"/>
      <c r="C54" s="105" t="s">
        <v>333</v>
      </c>
      <c r="D54" s="304"/>
      <c r="E54" s="190">
        <f>E55</f>
        <v>310000</v>
      </c>
    </row>
    <row r="55" spans="1:8" s="29" customFormat="1" ht="32.25" thickBot="1">
      <c r="A55" s="121" t="s">
        <v>473</v>
      </c>
      <c r="B55" s="369"/>
      <c r="C55" s="369" t="s">
        <v>331</v>
      </c>
      <c r="D55" s="370">
        <v>200</v>
      </c>
      <c r="E55" s="371">
        <f>'Пр. 7'!G60</f>
        <v>310000</v>
      </c>
    </row>
    <row r="56" spans="1:8" s="26" customFormat="1" ht="31.5">
      <c r="A56" s="108" t="s">
        <v>334</v>
      </c>
      <c r="B56" s="105"/>
      <c r="C56" s="105" t="s">
        <v>335</v>
      </c>
      <c r="D56" s="304"/>
      <c r="E56" s="190">
        <f>E57</f>
        <v>835000</v>
      </c>
    </row>
    <row r="57" spans="1:8" s="29" customFormat="1" ht="32.25" thickBot="1">
      <c r="A57" s="195" t="s">
        <v>477</v>
      </c>
      <c r="B57" s="369" t="s">
        <v>233</v>
      </c>
      <c r="C57" s="369" t="s">
        <v>336</v>
      </c>
      <c r="D57" s="370">
        <v>200</v>
      </c>
      <c r="E57" s="371">
        <f>'Пр. 7'!G53</f>
        <v>835000</v>
      </c>
      <c r="H57"/>
    </row>
    <row r="58" spans="1:8" s="26" customFormat="1" ht="31.5">
      <c r="A58" s="108" t="s">
        <v>453</v>
      </c>
      <c r="B58" s="105"/>
      <c r="C58" s="105" t="s">
        <v>451</v>
      </c>
      <c r="D58" s="304"/>
      <c r="E58" s="190">
        <f>E59</f>
        <v>60000</v>
      </c>
    </row>
    <row r="59" spans="1:8" s="29" customFormat="1" ht="48" thickBot="1">
      <c r="A59" s="195" t="s">
        <v>478</v>
      </c>
      <c r="B59" s="369" t="s">
        <v>233</v>
      </c>
      <c r="C59" s="369" t="s">
        <v>452</v>
      </c>
      <c r="D59" s="370">
        <v>200</v>
      </c>
      <c r="E59" s="371">
        <f>'Пр. 7'!G54</f>
        <v>60000</v>
      </c>
    </row>
    <row r="60" spans="1:8" s="29" customFormat="1" ht="31.5">
      <c r="A60" s="108" t="s">
        <v>511</v>
      </c>
      <c r="B60" s="105"/>
      <c r="C60" s="105" t="s">
        <v>510</v>
      </c>
      <c r="D60" s="304"/>
      <c r="E60" s="190">
        <f>E61</f>
        <v>0</v>
      </c>
    </row>
    <row r="61" spans="1:8" s="29" customFormat="1" ht="48" thickBot="1">
      <c r="A61" s="195" t="s">
        <v>478</v>
      </c>
      <c r="B61" s="369" t="s">
        <v>233</v>
      </c>
      <c r="C61" s="369" t="s">
        <v>507</v>
      </c>
      <c r="D61" s="370">
        <v>200</v>
      </c>
      <c r="E61" s="371">
        <f>'Пр. 7'!G55</f>
        <v>0</v>
      </c>
    </row>
    <row r="62" spans="1:8" s="86" customFormat="1" ht="31.5">
      <c r="A62" s="108" t="s">
        <v>604</v>
      </c>
      <c r="B62" s="105"/>
      <c r="C62" s="105" t="s">
        <v>601</v>
      </c>
      <c r="D62" s="304"/>
      <c r="E62" s="190">
        <f>E63</f>
        <v>850000</v>
      </c>
    </row>
    <row r="63" spans="1:8" s="86" customFormat="1" ht="48" thickBot="1">
      <c r="A63" s="426" t="s">
        <v>603</v>
      </c>
      <c r="B63" s="369" t="s">
        <v>233</v>
      </c>
      <c r="C63" s="369" t="s">
        <v>602</v>
      </c>
      <c r="D63" s="370">
        <v>200</v>
      </c>
      <c r="E63" s="371">
        <f>'Пр. 7'!G61</f>
        <v>850000</v>
      </c>
    </row>
    <row r="64" spans="1:8" s="441" customFormat="1" ht="57.75" customHeight="1">
      <c r="A64" s="432" t="s">
        <v>589</v>
      </c>
      <c r="B64" s="438"/>
      <c r="C64" s="439" t="s">
        <v>261</v>
      </c>
      <c r="D64" s="437"/>
      <c r="E64" s="440">
        <f>E65+E73+E75+E77+E82+E84</f>
        <v>12233803.68</v>
      </c>
    </row>
    <row r="65" spans="1:8" s="244" customFormat="1" ht="31.5">
      <c r="A65" s="429" t="s">
        <v>184</v>
      </c>
      <c r="B65" s="431" t="s">
        <v>141</v>
      </c>
      <c r="C65" s="431" t="s">
        <v>262</v>
      </c>
      <c r="D65" s="430"/>
      <c r="E65" s="181">
        <f>SUM(E66:E72)</f>
        <v>6284192.3899999997</v>
      </c>
    </row>
    <row r="66" spans="1:8" s="86" customFormat="1" ht="78.75">
      <c r="A66" s="395" t="s">
        <v>201</v>
      </c>
      <c r="B66" s="80" t="s">
        <v>141</v>
      </c>
      <c r="C66" s="80" t="s">
        <v>263</v>
      </c>
      <c r="D66" s="83">
        <v>100</v>
      </c>
      <c r="E66" s="164">
        <f>'Пр. 7'!G69</f>
        <v>2484160</v>
      </c>
    </row>
    <row r="67" spans="1:8" s="86" customFormat="1" ht="94.5">
      <c r="A67" s="395" t="s">
        <v>200</v>
      </c>
      <c r="B67" s="80" t="s">
        <v>141</v>
      </c>
      <c r="C67" s="80" t="s">
        <v>264</v>
      </c>
      <c r="D67" s="83">
        <v>100</v>
      </c>
      <c r="E67" s="164">
        <f>'Пр. 7'!G70</f>
        <v>48918</v>
      </c>
    </row>
    <row r="68" spans="1:8" s="29" customFormat="1" ht="31.5">
      <c r="A68" s="110" t="s">
        <v>464</v>
      </c>
      <c r="B68" s="84" t="s">
        <v>141</v>
      </c>
      <c r="C68" s="84" t="s">
        <v>263</v>
      </c>
      <c r="D68" s="107">
        <v>200</v>
      </c>
      <c r="E68" s="191">
        <f>'Пр. 7'!G71</f>
        <v>1921680</v>
      </c>
    </row>
    <row r="69" spans="1:8" s="29" customFormat="1" ht="31.5">
      <c r="A69" s="255" t="s">
        <v>552</v>
      </c>
      <c r="B69" s="84" t="s">
        <v>141</v>
      </c>
      <c r="C69" s="84" t="s">
        <v>551</v>
      </c>
      <c r="D69" s="107">
        <v>200</v>
      </c>
      <c r="E69" s="191">
        <f>'Пр. 7'!G72</f>
        <v>900000</v>
      </c>
    </row>
    <row r="70" spans="1:8" s="29" customFormat="1" ht="31.5">
      <c r="A70" s="255" t="s">
        <v>577</v>
      </c>
      <c r="B70" s="84" t="s">
        <v>141</v>
      </c>
      <c r="C70" s="84" t="s">
        <v>578</v>
      </c>
      <c r="D70" s="107">
        <v>200</v>
      </c>
      <c r="E70" s="191">
        <f>'Пр. 7'!G73</f>
        <v>888434.39</v>
      </c>
    </row>
    <row r="71" spans="1:8" s="29" customFormat="1" ht="31.5">
      <c r="A71" s="110" t="s">
        <v>202</v>
      </c>
      <c r="B71" s="84" t="s">
        <v>141</v>
      </c>
      <c r="C71" s="84" t="s">
        <v>263</v>
      </c>
      <c r="D71" s="107">
        <v>800</v>
      </c>
      <c r="E71" s="191">
        <f>'Пр. 7'!G74</f>
        <v>41000</v>
      </c>
    </row>
    <row r="72" spans="1:8" s="29" customFormat="1" ht="31.5">
      <c r="A72" s="110" t="s">
        <v>425</v>
      </c>
      <c r="B72" s="84" t="s">
        <v>141</v>
      </c>
      <c r="C72" s="84" t="s">
        <v>424</v>
      </c>
      <c r="D72" s="107">
        <v>200</v>
      </c>
      <c r="E72" s="191">
        <f>'Пр. 7'!G75</f>
        <v>0</v>
      </c>
    </row>
    <row r="73" spans="1:8" s="26" customFormat="1" ht="31.5">
      <c r="A73" s="108" t="s">
        <v>185</v>
      </c>
      <c r="B73" s="105"/>
      <c r="C73" s="105" t="s">
        <v>265</v>
      </c>
      <c r="D73" s="304"/>
      <c r="E73" s="190">
        <f>E74</f>
        <v>100000</v>
      </c>
    </row>
    <row r="74" spans="1:8" s="29" customFormat="1" ht="31.5">
      <c r="A74" s="110" t="s">
        <v>465</v>
      </c>
      <c r="B74" s="84" t="s">
        <v>345</v>
      </c>
      <c r="C74" s="84" t="s">
        <v>266</v>
      </c>
      <c r="D74" s="107">
        <v>200</v>
      </c>
      <c r="E74" s="191">
        <f>'Пр. 7'!G86</f>
        <v>100000</v>
      </c>
    </row>
    <row r="75" spans="1:8" s="26" customFormat="1" ht="31.5">
      <c r="A75" s="108" t="s">
        <v>186</v>
      </c>
      <c r="B75" s="105"/>
      <c r="C75" s="105" t="s">
        <v>267</v>
      </c>
      <c r="D75" s="304"/>
      <c r="E75" s="190">
        <f>E76</f>
        <v>750000</v>
      </c>
    </row>
    <row r="76" spans="1:8" s="29" customFormat="1" ht="47.25">
      <c r="A76" s="196" t="s">
        <v>471</v>
      </c>
      <c r="B76" s="374" t="s">
        <v>139</v>
      </c>
      <c r="C76" s="374" t="s">
        <v>268</v>
      </c>
      <c r="D76" s="263">
        <v>200</v>
      </c>
      <c r="E76" s="375">
        <f>'Пр. 7'!G88</f>
        <v>750000</v>
      </c>
    </row>
    <row r="77" spans="1:8" s="26" customFormat="1" ht="31.5">
      <c r="A77" s="108" t="s">
        <v>207</v>
      </c>
      <c r="B77" s="105"/>
      <c r="C77" s="105" t="s">
        <v>269</v>
      </c>
      <c r="D77" s="304"/>
      <c r="E77" s="190">
        <f>E78+E79+E80+E81</f>
        <v>1770229.29</v>
      </c>
      <c r="F77" s="46"/>
    </row>
    <row r="78" spans="1:8" s="29" customFormat="1" ht="94.5">
      <c r="A78" s="110" t="s">
        <v>208</v>
      </c>
      <c r="B78" s="84" t="s">
        <v>141</v>
      </c>
      <c r="C78" s="84" t="s">
        <v>415</v>
      </c>
      <c r="D78" s="107">
        <v>100</v>
      </c>
      <c r="E78" s="191">
        <f>'Пр. 7'!G77</f>
        <v>663379.56000000006</v>
      </c>
      <c r="F78" s="47"/>
      <c r="G78" s="47"/>
      <c r="H78" s="47"/>
    </row>
    <row r="79" spans="1:8" s="29" customFormat="1" ht="47.25">
      <c r="A79" s="110" t="s">
        <v>466</v>
      </c>
      <c r="B79" s="84" t="s">
        <v>141</v>
      </c>
      <c r="C79" s="84" t="s">
        <v>415</v>
      </c>
      <c r="D79" s="107">
        <v>200</v>
      </c>
      <c r="E79" s="191">
        <f>'Пр. 7'!G78</f>
        <v>596320</v>
      </c>
    </row>
    <row r="80" spans="1:8" s="29" customFormat="1" ht="101.25" customHeight="1">
      <c r="A80" s="110" t="s">
        <v>549</v>
      </c>
      <c r="B80" s="84" t="s">
        <v>141</v>
      </c>
      <c r="C80" s="84" t="s">
        <v>270</v>
      </c>
      <c r="D80" s="107">
        <v>100</v>
      </c>
      <c r="E80" s="191">
        <f>'Пр. 7'!G79</f>
        <v>485003.25</v>
      </c>
    </row>
    <row r="81" spans="1:7" s="29" customFormat="1" ht="96.75" customHeight="1">
      <c r="A81" s="110" t="s">
        <v>210</v>
      </c>
      <c r="B81" s="84" t="s">
        <v>141</v>
      </c>
      <c r="C81" s="84" t="s">
        <v>271</v>
      </c>
      <c r="D81" s="107">
        <v>100</v>
      </c>
      <c r="E81" s="191">
        <f>'Пр. 7'!G80</f>
        <v>25526.48</v>
      </c>
    </row>
    <row r="82" spans="1:7" s="29" customFormat="1" ht="31.5">
      <c r="A82" s="120" t="s">
        <v>212</v>
      </c>
      <c r="B82" s="122"/>
      <c r="C82" s="122" t="s">
        <v>272</v>
      </c>
      <c r="D82" s="303"/>
      <c r="E82" s="373">
        <f>E83</f>
        <v>2400000</v>
      </c>
    </row>
    <row r="83" spans="1:7" s="29" customFormat="1" ht="47.25">
      <c r="A83" s="110" t="s">
        <v>472</v>
      </c>
      <c r="B83" s="84" t="s">
        <v>141</v>
      </c>
      <c r="C83" s="84" t="s">
        <v>273</v>
      </c>
      <c r="D83" s="107">
        <v>200</v>
      </c>
      <c r="E83" s="191">
        <f>'Пр. 7'!G82</f>
        <v>2400000</v>
      </c>
    </row>
    <row r="84" spans="1:7" s="26" customFormat="1" ht="47.25">
      <c r="A84" s="108" t="s">
        <v>408</v>
      </c>
      <c r="B84" s="105" t="s">
        <v>141</v>
      </c>
      <c r="C84" s="105" t="s">
        <v>409</v>
      </c>
      <c r="D84" s="304"/>
      <c r="E84" s="190">
        <f>E85</f>
        <v>929382</v>
      </c>
    </row>
    <row r="85" spans="1:7" s="29" customFormat="1" ht="95.25" customHeight="1">
      <c r="A85" s="110" t="s">
        <v>549</v>
      </c>
      <c r="B85" s="84" t="s">
        <v>141</v>
      </c>
      <c r="C85" s="84" t="s">
        <v>407</v>
      </c>
      <c r="D85" s="107">
        <v>100</v>
      </c>
      <c r="E85" s="191">
        <f>безвозм.пост.!C9</f>
        <v>929382</v>
      </c>
    </row>
    <row r="86" spans="1:7" s="26" customFormat="1" ht="47.25">
      <c r="A86" s="108" t="s">
        <v>594</v>
      </c>
      <c r="B86" s="105"/>
      <c r="C86" s="105"/>
      <c r="D86" s="304"/>
      <c r="E86" s="190">
        <f>E87</f>
        <v>4735497</v>
      </c>
    </row>
    <row r="87" spans="1:7" s="29" customFormat="1" ht="47.25">
      <c r="A87" s="121" t="s">
        <v>590</v>
      </c>
      <c r="B87" s="84" t="s">
        <v>141</v>
      </c>
      <c r="C87" s="84" t="s">
        <v>593</v>
      </c>
      <c r="D87" s="107">
        <v>200</v>
      </c>
      <c r="E87" s="96">
        <f>'Пр. 7'!G90</f>
        <v>4735497</v>
      </c>
    </row>
    <row r="88" spans="1:7" ht="15.75">
      <c r="A88" s="108" t="s">
        <v>446</v>
      </c>
      <c r="B88" s="304"/>
      <c r="C88" s="84"/>
      <c r="D88" s="107"/>
      <c r="E88" s="376">
        <f>E13+E40+E47+E64+E87</f>
        <v>35159114.68</v>
      </c>
      <c r="G88" s="20"/>
    </row>
    <row r="92" spans="1:7">
      <c r="E92" s="269"/>
    </row>
  </sheetData>
  <mergeCells count="7">
    <mergeCell ref="C5:E5"/>
    <mergeCell ref="C6:E6"/>
    <mergeCell ref="A8:E8"/>
    <mergeCell ref="C1:E1"/>
    <mergeCell ref="C2:E2"/>
    <mergeCell ref="C3:E3"/>
    <mergeCell ref="C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2"/>
  <sheetViews>
    <sheetView topLeftCell="A31" workbookViewId="0">
      <selection activeCell="C18" sqref="C18"/>
    </sheetView>
  </sheetViews>
  <sheetFormatPr defaultRowHeight="15.75"/>
  <cols>
    <col min="1" max="1" width="61.7109375" style="74" customWidth="1"/>
    <col min="2" max="2" width="13.42578125" style="127" customWidth="1"/>
    <col min="3" max="3" width="16.42578125" style="75" customWidth="1"/>
    <col min="4" max="4" width="12.7109375" style="76" customWidth="1"/>
    <col min="5" max="5" width="16.140625" style="76" customWidth="1"/>
    <col min="6" max="6" width="17.42578125" style="76" customWidth="1"/>
    <col min="7" max="7" width="14.7109375" bestFit="1" customWidth="1"/>
    <col min="8" max="8" width="18.140625" customWidth="1"/>
  </cols>
  <sheetData>
    <row r="1" spans="1:6">
      <c r="D1" s="476" t="s">
        <v>126</v>
      </c>
      <c r="E1" s="476"/>
      <c r="F1" s="476"/>
    </row>
    <row r="2" spans="1:6">
      <c r="D2" s="473" t="s">
        <v>33</v>
      </c>
      <c r="E2" s="473"/>
      <c r="F2" s="473"/>
    </row>
    <row r="3" spans="1:6">
      <c r="D3" s="473" t="s">
        <v>109</v>
      </c>
      <c r="E3" s="473"/>
      <c r="F3" s="473"/>
    </row>
    <row r="4" spans="1:6">
      <c r="D4" s="473" t="s">
        <v>27</v>
      </c>
      <c r="E4" s="473"/>
      <c r="F4" s="473"/>
    </row>
    <row r="5" spans="1:6">
      <c r="D5" s="473" t="s">
        <v>28</v>
      </c>
      <c r="E5" s="473"/>
      <c r="F5" s="473"/>
    </row>
    <row r="6" spans="1:6">
      <c r="D6" s="473" t="s">
        <v>562</v>
      </c>
      <c r="E6" s="473"/>
      <c r="F6" s="473"/>
    </row>
    <row r="7" spans="1:6">
      <c r="D7" s="61"/>
      <c r="E7" s="61"/>
      <c r="F7" s="61"/>
    </row>
    <row r="8" spans="1:6" ht="52.5" customHeight="1">
      <c r="A8" s="447" t="s">
        <v>541</v>
      </c>
      <c r="B8" s="447"/>
      <c r="C8" s="447"/>
      <c r="D8" s="447"/>
      <c r="E8" s="488"/>
      <c r="F8" s="488"/>
    </row>
    <row r="10" spans="1:6" ht="31.5">
      <c r="A10" s="78" t="s">
        <v>34</v>
      </c>
      <c r="B10" s="42" t="s">
        <v>128</v>
      </c>
      <c r="C10" s="42" t="s">
        <v>64</v>
      </c>
      <c r="D10" s="78" t="s">
        <v>65</v>
      </c>
      <c r="E10" s="457" t="s">
        <v>42</v>
      </c>
      <c r="F10" s="457"/>
    </row>
    <row r="11" spans="1:6">
      <c r="A11" s="77"/>
      <c r="B11" s="128"/>
      <c r="C11" s="42"/>
      <c r="D11" s="78"/>
      <c r="E11" s="291" t="s">
        <v>427</v>
      </c>
      <c r="F11" s="79" t="s">
        <v>533</v>
      </c>
    </row>
    <row r="12" spans="1:6" s="26" customFormat="1" ht="47.25">
      <c r="A12" s="36" t="s">
        <v>411</v>
      </c>
      <c r="B12" s="42"/>
      <c r="C12" s="42" t="s">
        <v>181</v>
      </c>
      <c r="D12" s="85"/>
      <c r="E12" s="88">
        <f>E13+E39+E34+E52</f>
        <v>17395000</v>
      </c>
      <c r="F12" s="88">
        <f>F13+F39+F34+F52</f>
        <v>17240000</v>
      </c>
    </row>
    <row r="13" spans="1:6" s="26" customFormat="1" ht="75">
      <c r="A13" s="59" t="s">
        <v>410</v>
      </c>
      <c r="B13" s="35"/>
      <c r="C13" s="42" t="s">
        <v>244</v>
      </c>
      <c r="D13" s="85"/>
      <c r="E13" s="88">
        <f>E14+E19+E22+E25+E27+E29+E32</f>
        <v>7659858.4000000004</v>
      </c>
      <c r="F13" s="88">
        <f>F14+F19+F22+F25+F27+F29</f>
        <v>7654858.4000000004</v>
      </c>
    </row>
    <row r="14" spans="1:6" s="26" customFormat="1" ht="31.5">
      <c r="A14" s="36" t="s">
        <v>238</v>
      </c>
      <c r="B14" s="42"/>
      <c r="C14" s="42" t="s">
        <v>299</v>
      </c>
      <c r="D14" s="85"/>
      <c r="E14" s="88">
        <f>E15+E16+E17+E18</f>
        <v>6007000</v>
      </c>
      <c r="F14" s="88">
        <f>F15+F16+F17+F18</f>
        <v>6007000</v>
      </c>
    </row>
    <row r="15" spans="1:6" ht="94.5">
      <c r="A15" s="44" t="s">
        <v>187</v>
      </c>
      <c r="B15" s="40" t="s">
        <v>129</v>
      </c>
      <c r="C15" s="40" t="s">
        <v>245</v>
      </c>
      <c r="D15" s="41">
        <v>100</v>
      </c>
      <c r="E15" s="90">
        <f>Пр.8!G15</f>
        <v>1042000</v>
      </c>
      <c r="F15" s="90">
        <f>Пр.8!H15</f>
        <v>1042000</v>
      </c>
    </row>
    <row r="16" spans="1:6" ht="94.5">
      <c r="A16" s="44" t="s">
        <v>188</v>
      </c>
      <c r="B16" s="40" t="s">
        <v>130</v>
      </c>
      <c r="C16" s="40" t="s">
        <v>246</v>
      </c>
      <c r="D16" s="41">
        <v>100</v>
      </c>
      <c r="E16" s="90">
        <f>Пр.8!G18</f>
        <v>3745000</v>
      </c>
      <c r="F16" s="90">
        <f>Пр.8!H18</f>
        <v>3745000</v>
      </c>
    </row>
    <row r="17" spans="1:6" s="29" customFormat="1" ht="31.5">
      <c r="A17" s="44" t="s">
        <v>454</v>
      </c>
      <c r="B17" s="40" t="s">
        <v>130</v>
      </c>
      <c r="C17" s="40" t="s">
        <v>246</v>
      </c>
      <c r="D17" s="41">
        <v>200</v>
      </c>
      <c r="E17" s="90">
        <f>Пр.8!G19</f>
        <v>1200000</v>
      </c>
      <c r="F17" s="90">
        <f>Пр.8!H19</f>
        <v>1200000</v>
      </c>
    </row>
    <row r="18" spans="1:6" ht="31.5">
      <c r="A18" s="44" t="s">
        <v>189</v>
      </c>
      <c r="B18" s="40" t="s">
        <v>130</v>
      </c>
      <c r="C18" s="40" t="s">
        <v>246</v>
      </c>
      <c r="D18" s="41">
        <v>800</v>
      </c>
      <c r="E18" s="90">
        <f>Пр.8!G20</f>
        <v>20000</v>
      </c>
      <c r="F18" s="90">
        <f>Пр.8!H20</f>
        <v>20000</v>
      </c>
    </row>
    <row r="19" spans="1:6" s="26" customFormat="1" ht="31.5">
      <c r="A19" s="36" t="s">
        <v>239</v>
      </c>
      <c r="B19" s="42"/>
      <c r="C19" s="42" t="s">
        <v>300</v>
      </c>
      <c r="D19" s="85"/>
      <c r="E19" s="88">
        <f>E20+E21</f>
        <v>3131.12</v>
      </c>
      <c r="F19" s="88">
        <f>F20+F21</f>
        <v>27222.400000000001</v>
      </c>
    </row>
    <row r="20" spans="1:6" s="26" customFormat="1" ht="78.75">
      <c r="A20" s="44" t="s">
        <v>455</v>
      </c>
      <c r="B20" s="40" t="s">
        <v>134</v>
      </c>
      <c r="C20" s="40" t="s">
        <v>247</v>
      </c>
      <c r="D20" s="41">
        <v>200</v>
      </c>
      <c r="E20" s="90">
        <f>Пр.8!G26</f>
        <v>2131.12</v>
      </c>
      <c r="F20" s="90">
        <f>Пр.8!H26</f>
        <v>26222.400000000001</v>
      </c>
    </row>
    <row r="21" spans="1:6" s="26" customFormat="1" ht="47.25">
      <c r="A21" s="44" t="s">
        <v>456</v>
      </c>
      <c r="B21" s="40" t="s">
        <v>134</v>
      </c>
      <c r="C21" s="40" t="s">
        <v>248</v>
      </c>
      <c r="D21" s="41">
        <v>200</v>
      </c>
      <c r="E21" s="90">
        <f>Пр.8!G27</f>
        <v>1000</v>
      </c>
      <c r="F21" s="90">
        <f>Пр.8!H27</f>
        <v>1000</v>
      </c>
    </row>
    <row r="22" spans="1:6" s="26" customFormat="1" ht="31.5">
      <c r="A22" s="36" t="s">
        <v>240</v>
      </c>
      <c r="B22" s="42"/>
      <c r="C22" s="42" t="s">
        <v>301</v>
      </c>
      <c r="D22" s="85"/>
      <c r="E22" s="88">
        <f>E23+E24</f>
        <v>246500</v>
      </c>
      <c r="F22" s="88">
        <f>F23+F24</f>
        <v>254900</v>
      </c>
    </row>
    <row r="23" spans="1:6" s="29" customFormat="1" ht="94.5">
      <c r="A23" s="44" t="s">
        <v>191</v>
      </c>
      <c r="B23" s="40" t="s">
        <v>135</v>
      </c>
      <c r="C23" s="40" t="s">
        <v>249</v>
      </c>
      <c r="D23" s="41">
        <v>100</v>
      </c>
      <c r="E23" s="94">
        <f>Пр.8!G30</f>
        <v>221000</v>
      </c>
      <c r="F23" s="94">
        <f>Пр.8!H30</f>
        <v>221000</v>
      </c>
    </row>
    <row r="24" spans="1:6" s="29" customFormat="1" ht="51" customHeight="1">
      <c r="A24" s="44" t="s">
        <v>467</v>
      </c>
      <c r="B24" s="40" t="s">
        <v>135</v>
      </c>
      <c r="C24" s="40" t="s">
        <v>249</v>
      </c>
      <c r="D24" s="41">
        <v>200</v>
      </c>
      <c r="E24" s="94">
        <f>Пр.8!G31</f>
        <v>25500</v>
      </c>
      <c r="F24" s="94">
        <f>Пр.8!H31</f>
        <v>33900</v>
      </c>
    </row>
    <row r="25" spans="1:6" s="26" customFormat="1" ht="47.25">
      <c r="A25" s="36" t="s">
        <v>241</v>
      </c>
      <c r="B25" s="40"/>
      <c r="C25" s="42" t="s">
        <v>302</v>
      </c>
      <c r="D25" s="85"/>
      <c r="E25" s="88">
        <f>E26</f>
        <v>27491.279999999999</v>
      </c>
      <c r="F25" s="88">
        <f>F26</f>
        <v>0</v>
      </c>
    </row>
    <row r="26" spans="1:6" s="29" customFormat="1" ht="78.75">
      <c r="A26" s="44" t="s">
        <v>190</v>
      </c>
      <c r="B26" s="40" t="s">
        <v>133</v>
      </c>
      <c r="C26" s="40" t="s">
        <v>250</v>
      </c>
      <c r="D26" s="41">
        <v>500</v>
      </c>
      <c r="E26" s="90">
        <f>Пр.8!G22</f>
        <v>27491.279999999999</v>
      </c>
      <c r="F26" s="90">
        <f>Пр.8!H22</f>
        <v>0</v>
      </c>
    </row>
    <row r="27" spans="1:6" s="26" customFormat="1" ht="47.25">
      <c r="A27" s="36" t="s">
        <v>242</v>
      </c>
      <c r="B27" s="40"/>
      <c r="C27" s="42" t="s">
        <v>303</v>
      </c>
      <c r="D27" s="85"/>
      <c r="E27" s="88">
        <f>E28</f>
        <v>230000</v>
      </c>
      <c r="F27" s="88">
        <f>F28</f>
        <v>220000</v>
      </c>
    </row>
    <row r="28" spans="1:6" s="29" customFormat="1" ht="47.25">
      <c r="A28" s="44" t="s">
        <v>192</v>
      </c>
      <c r="B28" s="40" t="s">
        <v>142</v>
      </c>
      <c r="C28" s="80" t="s">
        <v>274</v>
      </c>
      <c r="D28" s="41">
        <v>300</v>
      </c>
      <c r="E28" s="90">
        <f>Пр.8!G52</f>
        <v>230000</v>
      </c>
      <c r="F28" s="90">
        <f>Пр.8!H52</f>
        <v>220000</v>
      </c>
    </row>
    <row r="29" spans="1:6" s="26" customFormat="1" ht="31.5">
      <c r="A29" s="36" t="s">
        <v>243</v>
      </c>
      <c r="B29" s="42"/>
      <c r="C29" s="42" t="s">
        <v>305</v>
      </c>
      <c r="D29" s="85"/>
      <c r="E29" s="88">
        <f>E30+E31</f>
        <v>1145736</v>
      </c>
      <c r="F29" s="88">
        <f>F30+F31</f>
        <v>1145736</v>
      </c>
    </row>
    <row r="30" spans="1:6" s="29" customFormat="1" ht="126">
      <c r="A30" s="44" t="s">
        <v>468</v>
      </c>
      <c r="B30" s="37" t="s">
        <v>237</v>
      </c>
      <c r="C30" s="40" t="s">
        <v>251</v>
      </c>
      <c r="D30" s="41">
        <v>200</v>
      </c>
      <c r="E30" s="90">
        <f>Пр.8!G38</f>
        <v>357005</v>
      </c>
      <c r="F30" s="90">
        <f>Пр.8!H38</f>
        <v>357005</v>
      </c>
    </row>
    <row r="31" spans="1:6" s="29" customFormat="1" ht="63">
      <c r="A31" s="44" t="s">
        <v>469</v>
      </c>
      <c r="B31" s="37" t="s">
        <v>237</v>
      </c>
      <c r="C31" s="40" t="s">
        <v>252</v>
      </c>
      <c r="D31" s="41">
        <v>200</v>
      </c>
      <c r="E31" s="90">
        <f>Пр.8!G39</f>
        <v>788731</v>
      </c>
      <c r="F31" s="90">
        <f>Пр.8!H39</f>
        <v>788731</v>
      </c>
    </row>
    <row r="32" spans="1:6" ht="31.5">
      <c r="A32" s="36" t="s">
        <v>444</v>
      </c>
      <c r="B32" s="42" t="s">
        <v>440</v>
      </c>
      <c r="C32" s="42" t="s">
        <v>445</v>
      </c>
      <c r="D32" s="88"/>
      <c r="E32" s="186">
        <f>E33</f>
        <v>0</v>
      </c>
      <c r="F32" s="186">
        <f>F33</f>
        <v>0</v>
      </c>
    </row>
    <row r="33" spans="1:6" ht="94.5">
      <c r="A33" s="60" t="s">
        <v>458</v>
      </c>
      <c r="B33" s="40" t="s">
        <v>440</v>
      </c>
      <c r="C33" s="40" t="s">
        <v>443</v>
      </c>
      <c r="D33" s="187">
        <v>200</v>
      </c>
      <c r="E33" s="91">
        <f>Пр.8!G41</f>
        <v>0</v>
      </c>
      <c r="F33" s="91">
        <f>Пр.8!H41</f>
        <v>0</v>
      </c>
    </row>
    <row r="34" spans="1:6" s="26" customFormat="1" ht="75">
      <c r="A34" s="59" t="s">
        <v>412</v>
      </c>
      <c r="B34" s="37"/>
      <c r="C34" s="42" t="s">
        <v>255</v>
      </c>
      <c r="D34" s="85"/>
      <c r="E34" s="88">
        <f>E35+E37</f>
        <v>1300000</v>
      </c>
      <c r="F34" s="88">
        <f>F35+F37</f>
        <v>1300000</v>
      </c>
    </row>
    <row r="35" spans="1:6" s="26" customFormat="1" ht="31.5">
      <c r="A35" s="36" t="s">
        <v>281</v>
      </c>
      <c r="B35" s="42"/>
      <c r="C35" s="42" t="s">
        <v>253</v>
      </c>
      <c r="D35" s="85"/>
      <c r="E35" s="88">
        <f>E36</f>
        <v>1200000</v>
      </c>
      <c r="F35" s="88">
        <f>F36</f>
        <v>1200000</v>
      </c>
    </row>
    <row r="36" spans="1:6" ht="63">
      <c r="A36" s="44" t="s">
        <v>459</v>
      </c>
      <c r="B36" s="40" t="s">
        <v>137</v>
      </c>
      <c r="C36" s="40" t="s">
        <v>254</v>
      </c>
      <c r="D36" s="41">
        <v>200</v>
      </c>
      <c r="E36" s="89">
        <f>Пр.8!G34</f>
        <v>1200000</v>
      </c>
      <c r="F36" s="89">
        <f>Пр.8!H34</f>
        <v>1200000</v>
      </c>
    </row>
    <row r="37" spans="1:6" s="26" customFormat="1">
      <c r="A37" s="36" t="s">
        <v>282</v>
      </c>
      <c r="B37" s="42"/>
      <c r="C37" s="42" t="s">
        <v>283</v>
      </c>
      <c r="D37" s="85"/>
      <c r="E37" s="88">
        <f>E38</f>
        <v>100000</v>
      </c>
      <c r="F37" s="88">
        <f>F38</f>
        <v>100000</v>
      </c>
    </row>
    <row r="38" spans="1:6" ht="63">
      <c r="A38" s="44" t="s">
        <v>284</v>
      </c>
      <c r="B38" s="40" t="s">
        <v>294</v>
      </c>
      <c r="C38" s="40" t="s">
        <v>279</v>
      </c>
      <c r="D38" s="41">
        <v>800</v>
      </c>
      <c r="E38" s="89">
        <f>Пр.8!G24</f>
        <v>100000</v>
      </c>
      <c r="F38" s="89">
        <f>Пр.8!H24</f>
        <v>100000</v>
      </c>
    </row>
    <row r="39" spans="1:6" s="26" customFormat="1" ht="75">
      <c r="A39" s="59" t="s">
        <v>413</v>
      </c>
      <c r="B39" s="35"/>
      <c r="C39" s="42" t="s">
        <v>256</v>
      </c>
      <c r="D39" s="85"/>
      <c r="E39" s="93">
        <f>E40+E44+E46+E48</f>
        <v>2267781</v>
      </c>
      <c r="F39" s="93">
        <f>F40+F44+F46+F48</f>
        <v>2217781</v>
      </c>
    </row>
    <row r="40" spans="1:6" s="26" customFormat="1" ht="31.5">
      <c r="A40" s="36" t="s">
        <v>182</v>
      </c>
      <c r="B40" s="42"/>
      <c r="C40" s="42" t="s">
        <v>257</v>
      </c>
      <c r="D40" s="85"/>
      <c r="E40" s="93">
        <f>E41+E42</f>
        <v>522781</v>
      </c>
      <c r="F40" s="93">
        <f>F41+F42</f>
        <v>522781</v>
      </c>
    </row>
    <row r="41" spans="1:6" ht="47.25">
      <c r="A41" s="44" t="s">
        <v>460</v>
      </c>
      <c r="B41" s="40" t="s">
        <v>139</v>
      </c>
      <c r="C41" s="40" t="s">
        <v>258</v>
      </c>
      <c r="D41" s="41">
        <v>200</v>
      </c>
      <c r="E41" s="89">
        <f>Пр.8!G48</f>
        <v>200000</v>
      </c>
      <c r="F41" s="89">
        <f>Пр.8!H48</f>
        <v>200000</v>
      </c>
    </row>
    <row r="42" spans="1:6" s="29" customFormat="1" ht="126">
      <c r="A42" s="119" t="s">
        <v>461</v>
      </c>
      <c r="B42" s="37" t="s">
        <v>237</v>
      </c>
      <c r="C42" s="40" t="s">
        <v>416</v>
      </c>
      <c r="D42" s="152">
        <v>200</v>
      </c>
      <c r="E42" s="91">
        <f>Пр.8!G37</f>
        <v>322781</v>
      </c>
      <c r="F42" s="91">
        <f>Пр.8!H37</f>
        <v>322781</v>
      </c>
    </row>
    <row r="43" spans="1:6" s="29" customFormat="1" ht="94.5">
      <c r="A43" s="165" t="s">
        <v>462</v>
      </c>
      <c r="B43" s="166" t="s">
        <v>237</v>
      </c>
      <c r="C43" s="80" t="s">
        <v>422</v>
      </c>
      <c r="D43" s="83">
        <v>200</v>
      </c>
      <c r="E43" s="167">
        <f>безвозм.пост.!D52</f>
        <v>0</v>
      </c>
      <c r="F43" s="167">
        <f>безвозм.пост.!E52</f>
        <v>0</v>
      </c>
    </row>
    <row r="44" spans="1:6" s="26" customFormat="1" ht="31.5">
      <c r="A44" s="36" t="s">
        <v>183</v>
      </c>
      <c r="B44" s="42"/>
      <c r="C44" s="42" t="s">
        <v>259</v>
      </c>
      <c r="D44" s="85"/>
      <c r="E44" s="93">
        <f>E45</f>
        <v>1200000</v>
      </c>
      <c r="F44" s="93">
        <f>F45</f>
        <v>1150000</v>
      </c>
    </row>
    <row r="45" spans="1:6" s="29" customFormat="1" ht="47.25">
      <c r="A45" s="44" t="s">
        <v>470</v>
      </c>
      <c r="B45" s="40" t="s">
        <v>139</v>
      </c>
      <c r="C45" s="40" t="s">
        <v>260</v>
      </c>
      <c r="D45" s="41">
        <v>200</v>
      </c>
      <c r="E45" s="89">
        <f>Пр.8!G49</f>
        <v>1200000</v>
      </c>
      <c r="F45" s="89">
        <f>Пр.8!H49</f>
        <v>1150000</v>
      </c>
    </row>
    <row r="46" spans="1:6" s="29" customFormat="1" ht="31.5">
      <c r="A46" s="36" t="s">
        <v>332</v>
      </c>
      <c r="B46" s="42"/>
      <c r="C46" s="42" t="s">
        <v>333</v>
      </c>
      <c r="D46" s="201"/>
      <c r="E46" s="88">
        <f>E47</f>
        <v>210000</v>
      </c>
      <c r="F46" s="88">
        <f>F47</f>
        <v>210000</v>
      </c>
    </row>
    <row r="47" spans="1:6" s="29" customFormat="1" ht="32.25" thickBot="1">
      <c r="A47" s="43" t="s">
        <v>473</v>
      </c>
      <c r="B47" s="81"/>
      <c r="C47" s="81" t="s">
        <v>331</v>
      </c>
      <c r="D47" s="82">
        <v>200</v>
      </c>
      <c r="E47" s="92">
        <f>безвозм.пост.!D50</f>
        <v>210000</v>
      </c>
      <c r="F47" s="92">
        <f>безвозм.пост.!E50</f>
        <v>210000</v>
      </c>
    </row>
    <row r="48" spans="1:6" s="29" customFormat="1" ht="31.5">
      <c r="A48" s="36" t="s">
        <v>334</v>
      </c>
      <c r="B48" s="42"/>
      <c r="C48" s="42" t="s">
        <v>335</v>
      </c>
      <c r="D48" s="201"/>
      <c r="E48" s="88">
        <f>E49</f>
        <v>335000</v>
      </c>
      <c r="F48" s="88">
        <f>F49</f>
        <v>335000</v>
      </c>
    </row>
    <row r="49" spans="1:8" s="29" customFormat="1" ht="48" thickBot="1">
      <c r="A49" s="43" t="s">
        <v>477</v>
      </c>
      <c r="B49" s="81" t="s">
        <v>233</v>
      </c>
      <c r="C49" s="81" t="s">
        <v>336</v>
      </c>
      <c r="D49" s="82">
        <v>200</v>
      </c>
      <c r="E49" s="92">
        <f>безвозм.пост.!D42</f>
        <v>335000</v>
      </c>
      <c r="F49" s="92">
        <f>безвозм.пост.!E42</f>
        <v>335000</v>
      </c>
    </row>
    <row r="50" spans="1:8" s="26" customFormat="1" ht="31.5">
      <c r="A50" s="36" t="s">
        <v>453</v>
      </c>
      <c r="B50" s="42"/>
      <c r="C50" s="42" t="s">
        <v>451</v>
      </c>
      <c r="D50" s="239"/>
      <c r="E50" s="88">
        <f>E51</f>
        <v>0</v>
      </c>
      <c r="F50" s="88">
        <f>F51</f>
        <v>0</v>
      </c>
    </row>
    <row r="51" spans="1:8" s="29" customFormat="1" ht="63.75" thickBot="1">
      <c r="A51" s="43" t="s">
        <v>478</v>
      </c>
      <c r="B51" s="81" t="s">
        <v>233</v>
      </c>
      <c r="C51" s="81" t="s">
        <v>452</v>
      </c>
      <c r="D51" s="82">
        <v>200</v>
      </c>
      <c r="E51" s="92">
        <f>Пр.8!G45</f>
        <v>0</v>
      </c>
      <c r="F51" s="92">
        <f>Пр.8!H45</f>
        <v>0</v>
      </c>
    </row>
    <row r="52" spans="1:8" s="26" customFormat="1" ht="79.5" customHeight="1">
      <c r="A52" s="59" t="s">
        <v>414</v>
      </c>
      <c r="B52" s="35"/>
      <c r="C52" s="42" t="s">
        <v>261</v>
      </c>
      <c r="D52" s="85"/>
      <c r="E52" s="93">
        <f>E53+E59+E61+E63+E68</f>
        <v>6167360.5999999996</v>
      </c>
      <c r="F52" s="93">
        <f>F53+F59+F61+F63+F68</f>
        <v>6067360.5999999996</v>
      </c>
    </row>
    <row r="53" spans="1:8" s="26" customFormat="1" ht="31.5">
      <c r="A53" s="36" t="s">
        <v>184</v>
      </c>
      <c r="B53" s="42"/>
      <c r="C53" s="42" t="s">
        <v>262</v>
      </c>
      <c r="D53" s="85"/>
      <c r="E53" s="93">
        <f>E54+E56+E58</f>
        <v>3550060</v>
      </c>
      <c r="F53" s="93">
        <f>F54+F56+F58</f>
        <v>3550060</v>
      </c>
    </row>
    <row r="54" spans="1:8" ht="94.5">
      <c r="A54" s="44" t="s">
        <v>201</v>
      </c>
      <c r="B54" s="40" t="s">
        <v>141</v>
      </c>
      <c r="C54" s="40" t="s">
        <v>263</v>
      </c>
      <c r="D54" s="41">
        <v>100</v>
      </c>
      <c r="E54" s="89">
        <f>Пр.8!G57</f>
        <v>2050060</v>
      </c>
      <c r="F54" s="89">
        <f>Пр.8!H57</f>
        <v>2050060</v>
      </c>
    </row>
    <row r="55" spans="1:8" ht="110.25">
      <c r="A55" s="44" t="s">
        <v>200</v>
      </c>
      <c r="B55" s="40" t="s">
        <v>141</v>
      </c>
      <c r="C55" s="40" t="s">
        <v>264</v>
      </c>
      <c r="D55" s="41">
        <v>100</v>
      </c>
      <c r="E55" s="89">
        <f>Пр.8!G58</f>
        <v>0</v>
      </c>
      <c r="F55" s="89">
        <f>Пр.8!H58</f>
        <v>0</v>
      </c>
    </row>
    <row r="56" spans="1:8" ht="47.25">
      <c r="A56" s="44" t="s">
        <v>464</v>
      </c>
      <c r="B56" s="40" t="s">
        <v>141</v>
      </c>
      <c r="C56" s="40" t="s">
        <v>263</v>
      </c>
      <c r="D56" s="41">
        <v>200</v>
      </c>
      <c r="E56" s="89">
        <f>Пр.8!G59</f>
        <v>1450000</v>
      </c>
      <c r="F56" s="89">
        <f>Пр.8!H59</f>
        <v>1450000</v>
      </c>
    </row>
    <row r="57" spans="1:8" ht="47.25">
      <c r="A57" s="255" t="s">
        <v>552</v>
      </c>
      <c r="B57" s="40" t="s">
        <v>141</v>
      </c>
      <c r="C57" s="40" t="s">
        <v>551</v>
      </c>
      <c r="D57" s="240">
        <v>200</v>
      </c>
      <c r="E57" s="89">
        <f>Пр.8!G60</f>
        <v>500000</v>
      </c>
      <c r="F57" s="89">
        <f>Пр.8!H60</f>
        <v>500000</v>
      </c>
    </row>
    <row r="58" spans="1:8" ht="47.25">
      <c r="A58" s="44" t="s">
        <v>202</v>
      </c>
      <c r="B58" s="40" t="s">
        <v>141</v>
      </c>
      <c r="C58" s="40" t="s">
        <v>263</v>
      </c>
      <c r="D58" s="41">
        <v>800</v>
      </c>
      <c r="E58" s="89">
        <v>50000</v>
      </c>
      <c r="F58" s="89">
        <f>Пр.8!H61</f>
        <v>50000</v>
      </c>
    </row>
    <row r="59" spans="1:8" s="26" customFormat="1" ht="31.5">
      <c r="A59" s="36" t="s">
        <v>185</v>
      </c>
      <c r="B59" s="42"/>
      <c r="C59" s="42" t="s">
        <v>265</v>
      </c>
      <c r="D59" s="85"/>
      <c r="E59" s="95">
        <f>E60</f>
        <v>100000</v>
      </c>
      <c r="F59" s="95">
        <f>F60</f>
        <v>100000</v>
      </c>
    </row>
    <row r="60" spans="1:8" ht="47.25">
      <c r="A60" s="44" t="s">
        <v>465</v>
      </c>
      <c r="B60" s="40" t="s">
        <v>345</v>
      </c>
      <c r="C60" s="40" t="s">
        <v>266</v>
      </c>
      <c r="D60" s="41">
        <v>200</v>
      </c>
      <c r="E60" s="94">
        <f>Пр.8!G72</f>
        <v>100000</v>
      </c>
      <c r="F60" s="94">
        <f>Пр.8!H72</f>
        <v>100000</v>
      </c>
    </row>
    <row r="61" spans="1:8" s="26" customFormat="1" ht="31.5">
      <c r="A61" s="36" t="s">
        <v>186</v>
      </c>
      <c r="B61" s="42"/>
      <c r="C61" s="42" t="s">
        <v>267</v>
      </c>
      <c r="D61" s="85"/>
      <c r="E61" s="95">
        <f>E62</f>
        <v>500000</v>
      </c>
      <c r="F61" s="95">
        <f>F62</f>
        <v>400000</v>
      </c>
    </row>
    <row r="62" spans="1:8" ht="47.25">
      <c r="A62" s="44" t="s">
        <v>471</v>
      </c>
      <c r="B62" s="40" t="s">
        <v>139</v>
      </c>
      <c r="C62" s="40" t="s">
        <v>268</v>
      </c>
      <c r="D62" s="41">
        <v>200</v>
      </c>
      <c r="E62" s="94">
        <f>Пр.8!G74</f>
        <v>500000</v>
      </c>
      <c r="F62" s="94">
        <f>Пр.8!H74</f>
        <v>400000</v>
      </c>
    </row>
    <row r="63" spans="1:8" s="26" customFormat="1" ht="31.5">
      <c r="A63" s="36" t="s">
        <v>207</v>
      </c>
      <c r="B63" s="42"/>
      <c r="C63" s="42" t="s">
        <v>269</v>
      </c>
      <c r="D63" s="85"/>
      <c r="E63" s="95">
        <f>E64+E65+E66+E67</f>
        <v>817300.6</v>
      </c>
      <c r="F63" s="95">
        <f>F64+F65+F66+F67</f>
        <v>817300.6</v>
      </c>
    </row>
    <row r="64" spans="1:8" ht="110.25">
      <c r="A64" s="44" t="s">
        <v>208</v>
      </c>
      <c r="B64" s="40" t="s">
        <v>141</v>
      </c>
      <c r="C64" s="40" t="s">
        <v>415</v>
      </c>
      <c r="D64" s="41">
        <v>100</v>
      </c>
      <c r="E64" s="94">
        <f>Пр.8!G63</f>
        <v>663379.56000000006</v>
      </c>
      <c r="F64" s="94">
        <f>Пр.8!H63</f>
        <v>663379.56000000006</v>
      </c>
      <c r="G64" s="20"/>
      <c r="H64" s="20"/>
    </row>
    <row r="65" spans="1:6" ht="63">
      <c r="A65" s="44" t="s">
        <v>466</v>
      </c>
      <c r="B65" s="40" t="s">
        <v>141</v>
      </c>
      <c r="C65" s="40" t="s">
        <v>415</v>
      </c>
      <c r="D65" s="41">
        <v>200</v>
      </c>
      <c r="E65" s="94">
        <f>Пр.8!G64</f>
        <v>153921.03999999992</v>
      </c>
      <c r="F65" s="94">
        <f>Пр.8!H64</f>
        <v>153921.03999999992</v>
      </c>
    </row>
    <row r="66" spans="1:6" ht="126">
      <c r="A66" s="44" t="s">
        <v>209</v>
      </c>
      <c r="B66" s="40" t="s">
        <v>141</v>
      </c>
      <c r="C66" s="40" t="s">
        <v>270</v>
      </c>
      <c r="D66" s="41">
        <v>100</v>
      </c>
      <c r="E66" s="94">
        <f>Пр.8!G65</f>
        <v>0</v>
      </c>
      <c r="F66" s="94">
        <f>Пр.8!H65</f>
        <v>0</v>
      </c>
    </row>
    <row r="67" spans="1:6" ht="126">
      <c r="A67" s="44" t="s">
        <v>210</v>
      </c>
      <c r="B67" s="40" t="s">
        <v>141</v>
      </c>
      <c r="C67" s="40" t="s">
        <v>271</v>
      </c>
      <c r="D67" s="41">
        <v>100</v>
      </c>
      <c r="E67" s="94">
        <f>Пр.8!G66</f>
        <v>0</v>
      </c>
      <c r="F67" s="94">
        <f>Пр.8!H66</f>
        <v>0</v>
      </c>
    </row>
    <row r="68" spans="1:6" s="26" customFormat="1" ht="31.5">
      <c r="A68" s="36" t="s">
        <v>212</v>
      </c>
      <c r="B68" s="42"/>
      <c r="C68" s="42" t="s">
        <v>272</v>
      </c>
      <c r="D68" s="85"/>
      <c r="E68" s="95">
        <f>E69</f>
        <v>1200000</v>
      </c>
      <c r="F68" s="95">
        <f>F69</f>
        <v>1200000</v>
      </c>
    </row>
    <row r="69" spans="1:6" ht="47.25">
      <c r="A69" s="44" t="s">
        <v>472</v>
      </c>
      <c r="B69" s="40" t="s">
        <v>141</v>
      </c>
      <c r="C69" s="40" t="s">
        <v>273</v>
      </c>
      <c r="D69" s="41">
        <v>200</v>
      </c>
      <c r="E69" s="94">
        <f>Пр.8!G68</f>
        <v>1200000</v>
      </c>
      <c r="F69" s="94">
        <f>Пр.8!H68</f>
        <v>1200000</v>
      </c>
    </row>
    <row r="70" spans="1:6" s="26" customFormat="1" ht="47.25">
      <c r="A70" s="36" t="s">
        <v>408</v>
      </c>
      <c r="B70" s="42" t="s">
        <v>141</v>
      </c>
      <c r="C70" s="42" t="s">
        <v>409</v>
      </c>
      <c r="D70" s="153"/>
      <c r="E70" s="88">
        <f>E71</f>
        <v>0</v>
      </c>
      <c r="F70" s="88">
        <f>F71</f>
        <v>0</v>
      </c>
    </row>
    <row r="71" spans="1:6" s="29" customFormat="1" ht="126">
      <c r="A71" s="44" t="s">
        <v>203</v>
      </c>
      <c r="B71" s="40" t="s">
        <v>141</v>
      </c>
      <c r="C71" s="40" t="s">
        <v>407</v>
      </c>
      <c r="D71" s="152">
        <v>100</v>
      </c>
      <c r="E71" s="90">
        <f>Пр.8!G70</f>
        <v>0</v>
      </c>
      <c r="F71" s="90">
        <f>Пр.8!H70</f>
        <v>0</v>
      </c>
    </row>
    <row r="72" spans="1:6">
      <c r="A72" s="36" t="s">
        <v>193</v>
      </c>
      <c r="B72" s="42"/>
      <c r="C72" s="40"/>
      <c r="D72" s="41"/>
      <c r="E72" s="94"/>
      <c r="F72" s="94"/>
    </row>
  </sheetData>
  <mergeCells count="8">
    <mergeCell ref="E10:F10"/>
    <mergeCell ref="A8:F8"/>
    <mergeCell ref="D1:F1"/>
    <mergeCell ref="D2:F2"/>
    <mergeCell ref="D3:F3"/>
    <mergeCell ref="D4:F4"/>
    <mergeCell ref="D5:F5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4"/>
  <sheetViews>
    <sheetView topLeftCell="A55" workbookViewId="0">
      <selection activeCell="C18" sqref="C18"/>
    </sheetView>
  </sheetViews>
  <sheetFormatPr defaultRowHeight="15"/>
  <cols>
    <col min="1" max="1" width="59.42578125" style="189" customWidth="1"/>
    <col min="2" max="2" width="10" style="189" customWidth="1"/>
    <col min="3" max="4" width="8.7109375" style="189" customWidth="1"/>
    <col min="5" max="5" width="13.42578125" style="267" customWidth="1"/>
    <col min="6" max="6" width="9.85546875" style="189" customWidth="1"/>
    <col min="7" max="7" width="22" style="189" customWidth="1"/>
    <col min="9" max="9" width="14.7109375" bestFit="1" customWidth="1"/>
    <col min="10" max="10" width="13.28515625" bestFit="1" customWidth="1"/>
    <col min="11" max="11" width="15.7109375" bestFit="1" customWidth="1"/>
  </cols>
  <sheetData>
    <row r="1" spans="1:11" ht="15.75">
      <c r="E1" s="487" t="s">
        <v>195</v>
      </c>
      <c r="F1" s="487"/>
      <c r="G1" s="487"/>
    </row>
    <row r="2" spans="1:11" ht="15.75">
      <c r="E2" s="475" t="s">
        <v>33</v>
      </c>
      <c r="F2" s="475"/>
      <c r="G2" s="475"/>
    </row>
    <row r="3" spans="1:11" ht="15.75">
      <c r="E3" s="475" t="s">
        <v>109</v>
      </c>
      <c r="F3" s="475"/>
      <c r="G3" s="475"/>
    </row>
    <row r="4" spans="1:11" ht="15.75">
      <c r="E4" s="475" t="s">
        <v>27</v>
      </c>
      <c r="F4" s="475"/>
      <c r="G4" s="475"/>
    </row>
    <row r="5" spans="1:11" ht="15.75">
      <c r="E5" s="475" t="s">
        <v>28</v>
      </c>
      <c r="F5" s="475"/>
      <c r="G5" s="475"/>
    </row>
    <row r="6" spans="1:11" ht="15.75">
      <c r="E6" s="475" t="s">
        <v>562</v>
      </c>
      <c r="F6" s="475"/>
      <c r="G6" s="475"/>
    </row>
    <row r="8" spans="1:11" ht="38.25" customHeight="1">
      <c r="A8" s="486" t="s">
        <v>542</v>
      </c>
      <c r="B8" s="486"/>
      <c r="C8" s="486"/>
      <c r="D8" s="486"/>
      <c r="E8" s="486"/>
      <c r="F8" s="486"/>
      <c r="G8" s="486"/>
    </row>
    <row r="10" spans="1:11" ht="82.5" customHeight="1">
      <c r="A10" s="247" t="s">
        <v>34</v>
      </c>
      <c r="B10" s="247" t="s">
        <v>149</v>
      </c>
      <c r="C10" s="247" t="s">
        <v>81</v>
      </c>
      <c r="D10" s="247" t="s">
        <v>150</v>
      </c>
      <c r="E10" s="248" t="s">
        <v>64</v>
      </c>
      <c r="F10" s="247" t="s">
        <v>65</v>
      </c>
      <c r="G10" s="247" t="s">
        <v>42</v>
      </c>
    </row>
    <row r="11" spans="1:11" ht="15.75">
      <c r="A11" s="247"/>
      <c r="B11" s="247"/>
      <c r="C11" s="247"/>
      <c r="D11" s="247"/>
      <c r="E11" s="248"/>
      <c r="F11" s="247"/>
      <c r="G11" s="249" t="s">
        <v>344</v>
      </c>
    </row>
    <row r="12" spans="1:11" s="25" customFormat="1" ht="60.75" customHeight="1">
      <c r="A12" s="194" t="s">
        <v>120</v>
      </c>
      <c r="B12" s="250">
        <v>923</v>
      </c>
      <c r="C12" s="251"/>
      <c r="D12" s="251"/>
      <c r="E12" s="251"/>
      <c r="F12" s="250"/>
      <c r="G12" s="252">
        <f>G13+G30+G34+G49+G63+G39</f>
        <v>18189814</v>
      </c>
    </row>
    <row r="13" spans="1:11" ht="15.75">
      <c r="A13" s="108" t="s">
        <v>66</v>
      </c>
      <c r="B13" s="304">
        <v>923</v>
      </c>
      <c r="C13" s="105" t="s">
        <v>82</v>
      </c>
      <c r="D13" s="105" t="s">
        <v>83</v>
      </c>
      <c r="E13" s="105"/>
      <c r="F13" s="304"/>
      <c r="G13" s="97">
        <f>G14+G16+G21+G25+G23</f>
        <v>6456000</v>
      </c>
      <c r="K13" s="20">
        <f>G14+G16</f>
        <v>6246000</v>
      </c>
    </row>
    <row r="14" spans="1:11" ht="47.25">
      <c r="A14" s="108" t="s">
        <v>67</v>
      </c>
      <c r="B14" s="304">
        <v>923</v>
      </c>
      <c r="C14" s="105" t="s">
        <v>82</v>
      </c>
      <c r="D14" s="105" t="s">
        <v>84</v>
      </c>
      <c r="E14" s="105"/>
      <c r="F14" s="304"/>
      <c r="G14" s="97">
        <f>G15</f>
        <v>1091000</v>
      </c>
      <c r="I14" s="20"/>
    </row>
    <row r="15" spans="1:11" ht="94.5">
      <c r="A15" s="427" t="s">
        <v>187</v>
      </c>
      <c r="B15" s="83">
        <v>923</v>
      </c>
      <c r="C15" s="80" t="s">
        <v>82</v>
      </c>
      <c r="D15" s="80" t="s">
        <v>84</v>
      </c>
      <c r="E15" s="80" t="s">
        <v>245</v>
      </c>
      <c r="F15" s="83">
        <v>100</v>
      </c>
      <c r="G15" s="428">
        <v>1091000</v>
      </c>
      <c r="K15" s="20"/>
    </row>
    <row r="16" spans="1:11" ht="63">
      <c r="A16" s="108" t="s">
        <v>80</v>
      </c>
      <c r="B16" s="304">
        <v>923</v>
      </c>
      <c r="C16" s="105" t="s">
        <v>82</v>
      </c>
      <c r="D16" s="105" t="s">
        <v>85</v>
      </c>
      <c r="E16" s="105"/>
      <c r="F16" s="304"/>
      <c r="G16" s="97">
        <f>G17</f>
        <v>5155000</v>
      </c>
    </row>
    <row r="17" spans="1:9" ht="15.75">
      <c r="A17" s="108" t="s">
        <v>68</v>
      </c>
      <c r="B17" s="304">
        <v>923</v>
      </c>
      <c r="C17" s="105" t="s">
        <v>82</v>
      </c>
      <c r="D17" s="105" t="s">
        <v>85</v>
      </c>
      <c r="E17" s="105"/>
      <c r="F17" s="304"/>
      <c r="G17" s="97">
        <f>SUM(G18:G20)</f>
        <v>5155000</v>
      </c>
      <c r="I17" s="20"/>
    </row>
    <row r="18" spans="1:9" ht="94.5">
      <c r="A18" s="427" t="s">
        <v>188</v>
      </c>
      <c r="B18" s="83">
        <v>923</v>
      </c>
      <c r="C18" s="80" t="s">
        <v>82</v>
      </c>
      <c r="D18" s="80" t="s">
        <v>85</v>
      </c>
      <c r="E18" s="80" t="s">
        <v>246</v>
      </c>
      <c r="F18" s="83">
        <v>100</v>
      </c>
      <c r="G18" s="399">
        <v>3930000</v>
      </c>
      <c r="I18" s="144"/>
    </row>
    <row r="19" spans="1:9" ht="47.25">
      <c r="A19" s="196" t="s">
        <v>454</v>
      </c>
      <c r="B19" s="107">
        <v>923</v>
      </c>
      <c r="C19" s="84" t="s">
        <v>82</v>
      </c>
      <c r="D19" s="84" t="s">
        <v>85</v>
      </c>
      <c r="E19" s="84" t="s">
        <v>246</v>
      </c>
      <c r="F19" s="107">
        <v>200</v>
      </c>
      <c r="G19" s="96">
        <v>1200000</v>
      </c>
    </row>
    <row r="20" spans="1:9" ht="31.5">
      <c r="A20" s="196" t="s">
        <v>189</v>
      </c>
      <c r="B20" s="107">
        <v>923</v>
      </c>
      <c r="C20" s="84" t="s">
        <v>82</v>
      </c>
      <c r="D20" s="84" t="s">
        <v>85</v>
      </c>
      <c r="E20" s="84" t="s">
        <v>246</v>
      </c>
      <c r="F20" s="107">
        <v>800</v>
      </c>
      <c r="G20" s="96">
        <v>25000</v>
      </c>
    </row>
    <row r="21" spans="1:9" s="26" customFormat="1" ht="47.25">
      <c r="A21" s="254" t="s">
        <v>206</v>
      </c>
      <c r="B21" s="304">
        <v>923</v>
      </c>
      <c r="C21" s="105" t="s">
        <v>82</v>
      </c>
      <c r="D21" s="105" t="s">
        <v>87</v>
      </c>
      <c r="E21" s="105"/>
      <c r="F21" s="304"/>
      <c r="G21" s="97">
        <f>G22</f>
        <v>0</v>
      </c>
    </row>
    <row r="22" spans="1:9" s="26" customFormat="1" ht="78.75">
      <c r="A22" s="196" t="s">
        <v>190</v>
      </c>
      <c r="B22" s="107">
        <v>923</v>
      </c>
      <c r="C22" s="84" t="s">
        <v>82</v>
      </c>
      <c r="D22" s="84" t="s">
        <v>87</v>
      </c>
      <c r="E22" s="84" t="s">
        <v>250</v>
      </c>
      <c r="F22" s="107">
        <v>500</v>
      </c>
      <c r="G22" s="96">
        <f>безвозм.пост.!C68</f>
        <v>0</v>
      </c>
    </row>
    <row r="23" spans="1:9" s="26" customFormat="1" ht="15.75">
      <c r="A23" s="108" t="s">
        <v>277</v>
      </c>
      <c r="B23" s="304">
        <v>923</v>
      </c>
      <c r="C23" s="105" t="s">
        <v>82</v>
      </c>
      <c r="D23" s="105" t="s">
        <v>278</v>
      </c>
      <c r="E23" s="105" t="s">
        <v>279</v>
      </c>
      <c r="F23" s="304"/>
      <c r="G23" s="97">
        <f>G24</f>
        <v>100000</v>
      </c>
    </row>
    <row r="24" spans="1:9" s="26" customFormat="1" ht="63">
      <c r="A24" s="110" t="s">
        <v>280</v>
      </c>
      <c r="B24" s="107">
        <v>923</v>
      </c>
      <c r="C24" s="84" t="s">
        <v>82</v>
      </c>
      <c r="D24" s="84" t="s">
        <v>278</v>
      </c>
      <c r="E24" s="84" t="s">
        <v>279</v>
      </c>
      <c r="F24" s="107">
        <v>800</v>
      </c>
      <c r="G24" s="96">
        <v>100000</v>
      </c>
    </row>
    <row r="25" spans="1:9" ht="15.75">
      <c r="A25" s="108" t="s">
        <v>69</v>
      </c>
      <c r="B25" s="304">
        <v>923</v>
      </c>
      <c r="C25" s="105" t="s">
        <v>82</v>
      </c>
      <c r="D25" s="105">
        <v>13</v>
      </c>
      <c r="E25" s="105"/>
      <c r="F25" s="304"/>
      <c r="G25" s="97">
        <f>SUM(G26:G29)</f>
        <v>110000</v>
      </c>
    </row>
    <row r="26" spans="1:9" ht="83.25" customHeight="1">
      <c r="A26" s="395" t="s">
        <v>455</v>
      </c>
      <c r="B26" s="83">
        <v>923</v>
      </c>
      <c r="C26" s="80" t="s">
        <v>82</v>
      </c>
      <c r="D26" s="80">
        <v>13</v>
      </c>
      <c r="E26" s="80" t="s">
        <v>247</v>
      </c>
      <c r="F26" s="83">
        <v>200</v>
      </c>
      <c r="G26" s="399">
        <v>50000</v>
      </c>
    </row>
    <row r="27" spans="1:9" s="86" customFormat="1" ht="53.25" customHeight="1">
      <c r="A27" s="395" t="s">
        <v>456</v>
      </c>
      <c r="B27" s="83">
        <v>923</v>
      </c>
      <c r="C27" s="80" t="s">
        <v>82</v>
      </c>
      <c r="D27" s="80">
        <v>13</v>
      </c>
      <c r="E27" s="80" t="s">
        <v>248</v>
      </c>
      <c r="F27" s="83">
        <v>200</v>
      </c>
      <c r="G27" s="399">
        <v>60000</v>
      </c>
    </row>
    <row r="28" spans="1:9" s="86" customFormat="1" ht="36.75" customHeight="1">
      <c r="A28" s="185" t="s">
        <v>480</v>
      </c>
      <c r="B28" s="107">
        <v>923</v>
      </c>
      <c r="C28" s="84" t="s">
        <v>82</v>
      </c>
      <c r="D28" s="84" t="s">
        <v>490</v>
      </c>
      <c r="E28" s="84" t="s">
        <v>479</v>
      </c>
      <c r="F28" s="107">
        <v>200</v>
      </c>
      <c r="G28" s="96">
        <v>0</v>
      </c>
    </row>
    <row r="29" spans="1:9" s="86" customFormat="1" ht="63.75" customHeight="1">
      <c r="A29" s="121" t="s">
        <v>500</v>
      </c>
      <c r="B29" s="107">
        <v>923</v>
      </c>
      <c r="C29" s="84" t="s">
        <v>82</v>
      </c>
      <c r="D29" s="84" t="s">
        <v>490</v>
      </c>
      <c r="E29" s="84" t="s">
        <v>501</v>
      </c>
      <c r="F29" s="107">
        <v>200</v>
      </c>
      <c r="G29" s="96">
        <f>безвозм.пост.!C60</f>
        <v>0</v>
      </c>
    </row>
    <row r="30" spans="1:9" ht="15.75">
      <c r="A30" s="120" t="s">
        <v>70</v>
      </c>
      <c r="B30" s="304">
        <v>923</v>
      </c>
      <c r="C30" s="105" t="s">
        <v>84</v>
      </c>
      <c r="D30" s="105" t="s">
        <v>83</v>
      </c>
      <c r="E30" s="105"/>
      <c r="F30" s="304"/>
      <c r="G30" s="97">
        <f>G31</f>
        <v>238850</v>
      </c>
    </row>
    <row r="31" spans="1:9" ht="15.75">
      <c r="A31" s="108" t="s">
        <v>71</v>
      </c>
      <c r="B31" s="304">
        <v>923</v>
      </c>
      <c r="C31" s="105" t="s">
        <v>84</v>
      </c>
      <c r="D31" s="105" t="s">
        <v>88</v>
      </c>
      <c r="E31" s="105"/>
      <c r="F31" s="304"/>
      <c r="G31" s="97">
        <f>G32+G33</f>
        <v>238850</v>
      </c>
    </row>
    <row r="32" spans="1:9" ht="110.25">
      <c r="A32" s="196" t="s">
        <v>191</v>
      </c>
      <c r="B32" s="107">
        <v>923</v>
      </c>
      <c r="C32" s="84" t="s">
        <v>84</v>
      </c>
      <c r="D32" s="84" t="s">
        <v>88</v>
      </c>
      <c r="E32" s="84" t="s">
        <v>249</v>
      </c>
      <c r="F32" s="107">
        <v>100</v>
      </c>
      <c r="G32" s="96">
        <f>безвозм.пост.!C6+безвозм.пост.!C7</f>
        <v>221000</v>
      </c>
      <c r="H32" s="50"/>
      <c r="I32" s="144"/>
    </row>
    <row r="33" spans="1:8" ht="47.25">
      <c r="A33" s="196" t="s">
        <v>457</v>
      </c>
      <c r="B33" s="107">
        <v>923</v>
      </c>
      <c r="C33" s="84" t="s">
        <v>84</v>
      </c>
      <c r="D33" s="84" t="s">
        <v>88</v>
      </c>
      <c r="E33" s="84" t="s">
        <v>249</v>
      </c>
      <c r="F33" s="107">
        <v>200</v>
      </c>
      <c r="G33" s="96">
        <f>безвозм.пост.!C8</f>
        <v>17850</v>
      </c>
      <c r="H33" s="50"/>
    </row>
    <row r="34" spans="1:8" ht="31.5">
      <c r="A34" s="108" t="s">
        <v>72</v>
      </c>
      <c r="B34" s="304">
        <v>923</v>
      </c>
      <c r="C34" s="105" t="s">
        <v>88</v>
      </c>
      <c r="D34" s="105" t="s">
        <v>83</v>
      </c>
      <c r="E34" s="105"/>
      <c r="F34" s="304"/>
      <c r="G34" s="97">
        <f>G35+G37</f>
        <v>1200000</v>
      </c>
      <c r="H34" s="50"/>
    </row>
    <row r="35" spans="1:8" ht="15.75">
      <c r="A35" s="108" t="s">
        <v>73</v>
      </c>
      <c r="B35" s="304">
        <v>923</v>
      </c>
      <c r="C35" s="105" t="s">
        <v>88</v>
      </c>
      <c r="D35" s="105">
        <v>10</v>
      </c>
      <c r="E35" s="105"/>
      <c r="F35" s="304"/>
      <c r="G35" s="97">
        <f>G36</f>
        <v>1200000</v>
      </c>
      <c r="H35" s="50"/>
    </row>
    <row r="36" spans="1:8" ht="63">
      <c r="A36" s="255" t="s">
        <v>459</v>
      </c>
      <c r="B36" s="107">
        <v>923</v>
      </c>
      <c r="C36" s="84" t="s">
        <v>88</v>
      </c>
      <c r="D36" s="84">
        <v>10</v>
      </c>
      <c r="E36" s="84" t="s">
        <v>275</v>
      </c>
      <c r="F36" s="107">
        <v>200</v>
      </c>
      <c r="G36" s="96">
        <f>'план работы'!G21</f>
        <v>1200000</v>
      </c>
      <c r="H36" s="50"/>
    </row>
    <row r="37" spans="1:8" s="26" customFormat="1" ht="15.75">
      <c r="A37" s="184"/>
      <c r="B37" s="304"/>
      <c r="C37" s="105"/>
      <c r="D37" s="105"/>
      <c r="E37" s="105"/>
      <c r="F37" s="304"/>
      <c r="G37" s="97"/>
      <c r="H37" s="51"/>
    </row>
    <row r="38" spans="1:8" ht="15.75">
      <c r="A38" s="185"/>
      <c r="B38" s="107"/>
      <c r="C38" s="84"/>
      <c r="D38" s="84"/>
      <c r="E38" s="84"/>
      <c r="F38" s="107"/>
      <c r="G38" s="96"/>
      <c r="H38" s="50"/>
    </row>
    <row r="39" spans="1:8" s="26" customFormat="1" ht="15.75">
      <c r="A39" s="184" t="s">
        <v>74</v>
      </c>
      <c r="B39" s="304">
        <v>923</v>
      </c>
      <c r="C39" s="105" t="s">
        <v>85</v>
      </c>
      <c r="D39" s="105" t="s">
        <v>83</v>
      </c>
      <c r="E39" s="105"/>
      <c r="F39" s="304"/>
      <c r="G39" s="97">
        <f>G40+G42+G47</f>
        <v>4831964</v>
      </c>
      <c r="H39" s="51"/>
    </row>
    <row r="40" spans="1:8" s="244" customFormat="1" ht="15.75">
      <c r="A40" s="184" t="s">
        <v>489</v>
      </c>
      <c r="B40" s="304">
        <v>923</v>
      </c>
      <c r="C40" s="105" t="s">
        <v>85</v>
      </c>
      <c r="D40" s="105" t="s">
        <v>86</v>
      </c>
      <c r="E40" s="105"/>
      <c r="F40" s="304"/>
      <c r="G40" s="97">
        <f>G41</f>
        <v>0</v>
      </c>
      <c r="H40" s="243"/>
    </row>
    <row r="41" spans="1:8" s="244" customFormat="1" ht="63">
      <c r="A41" s="185" t="s">
        <v>487</v>
      </c>
      <c r="B41" s="107">
        <v>923</v>
      </c>
      <c r="C41" s="84" t="s">
        <v>85</v>
      </c>
      <c r="D41" s="84" t="s">
        <v>86</v>
      </c>
      <c r="E41" s="84" t="s">
        <v>494</v>
      </c>
      <c r="F41" s="107">
        <v>200</v>
      </c>
      <c r="G41" s="96">
        <f>безвозм.пост.!C20</f>
        <v>0</v>
      </c>
      <c r="H41" s="243"/>
    </row>
    <row r="42" spans="1:8" s="26" customFormat="1" ht="15.75">
      <c r="A42" s="184" t="s">
        <v>235</v>
      </c>
      <c r="B42" s="304">
        <v>923</v>
      </c>
      <c r="C42" s="105" t="s">
        <v>85</v>
      </c>
      <c r="D42" s="105" t="s">
        <v>236</v>
      </c>
      <c r="E42" s="105"/>
      <c r="F42" s="304"/>
      <c r="G42" s="97">
        <f>G43+G44+G45+G46</f>
        <v>4731964</v>
      </c>
      <c r="H42" s="51"/>
    </row>
    <row r="43" spans="1:8" s="244" customFormat="1" ht="132.75" customHeight="1">
      <c r="A43" s="185" t="s">
        <v>461</v>
      </c>
      <c r="B43" s="107">
        <v>923</v>
      </c>
      <c r="C43" s="84" t="s">
        <v>85</v>
      </c>
      <c r="D43" s="84" t="s">
        <v>236</v>
      </c>
      <c r="E43" s="84" t="s">
        <v>555</v>
      </c>
      <c r="F43" s="107">
        <v>200</v>
      </c>
      <c r="G43" s="96">
        <f>безвозм.пост.!C48</f>
        <v>552781</v>
      </c>
      <c r="H43" s="243"/>
    </row>
    <row r="44" spans="1:8" s="26" customFormat="1" ht="94.5">
      <c r="A44" s="165" t="s">
        <v>462</v>
      </c>
      <c r="B44" s="83">
        <v>923</v>
      </c>
      <c r="C44" s="80" t="s">
        <v>85</v>
      </c>
      <c r="D44" s="80" t="s">
        <v>236</v>
      </c>
      <c r="E44" s="80" t="s">
        <v>423</v>
      </c>
      <c r="F44" s="83">
        <v>200</v>
      </c>
      <c r="G44" s="399">
        <f>безвозм.пост.!C52</f>
        <v>1733447</v>
      </c>
      <c r="H44" s="51"/>
    </row>
    <row r="45" spans="1:8" s="244" customFormat="1" ht="124.5" customHeight="1">
      <c r="A45" s="185" t="s">
        <v>468</v>
      </c>
      <c r="B45" s="107">
        <v>923</v>
      </c>
      <c r="C45" s="84" t="s">
        <v>85</v>
      </c>
      <c r="D45" s="84" t="s">
        <v>236</v>
      </c>
      <c r="E45" s="84" t="s">
        <v>251</v>
      </c>
      <c r="F45" s="107">
        <v>200</v>
      </c>
      <c r="G45" s="96">
        <f>безвозм.пост.!C44</f>
        <v>1507005</v>
      </c>
      <c r="H45" s="243"/>
    </row>
    <row r="46" spans="1:8" s="244" customFormat="1" ht="63">
      <c r="A46" s="185" t="s">
        <v>469</v>
      </c>
      <c r="B46" s="107">
        <v>923</v>
      </c>
      <c r="C46" s="84" t="s">
        <v>85</v>
      </c>
      <c r="D46" s="84" t="s">
        <v>236</v>
      </c>
      <c r="E46" s="84" t="s">
        <v>252</v>
      </c>
      <c r="F46" s="107">
        <v>200</v>
      </c>
      <c r="G46" s="96">
        <f>безвозм.пост.!C46</f>
        <v>938731</v>
      </c>
      <c r="H46" s="243"/>
    </row>
    <row r="47" spans="1:8" s="26" customFormat="1" ht="15.75">
      <c r="A47" s="184" t="s">
        <v>441</v>
      </c>
      <c r="B47" s="304">
        <v>923</v>
      </c>
      <c r="C47" s="105" t="s">
        <v>85</v>
      </c>
      <c r="D47" s="105" t="s">
        <v>442</v>
      </c>
      <c r="E47" s="105"/>
      <c r="F47" s="304"/>
      <c r="G47" s="97">
        <f>G48</f>
        <v>100000</v>
      </c>
      <c r="H47" s="51"/>
    </row>
    <row r="48" spans="1:8" s="244" customFormat="1" ht="94.5">
      <c r="A48" s="185" t="s">
        <v>458</v>
      </c>
      <c r="B48" s="107">
        <v>923</v>
      </c>
      <c r="C48" s="84" t="s">
        <v>85</v>
      </c>
      <c r="D48" s="84" t="s">
        <v>442</v>
      </c>
      <c r="E48" s="84" t="s">
        <v>443</v>
      </c>
      <c r="F48" s="107">
        <v>200</v>
      </c>
      <c r="G48" s="96">
        <f>безвозм.пост.!C66</f>
        <v>100000</v>
      </c>
      <c r="H48" s="243"/>
    </row>
    <row r="49" spans="1:8" ht="15.75">
      <c r="A49" s="120" t="s">
        <v>75</v>
      </c>
      <c r="B49" s="304">
        <v>923</v>
      </c>
      <c r="C49" s="105" t="s">
        <v>86</v>
      </c>
      <c r="D49" s="105" t="s">
        <v>83</v>
      </c>
      <c r="E49" s="105"/>
      <c r="F49" s="304"/>
      <c r="G49" s="97">
        <f>G50+G57+G52</f>
        <v>5233000</v>
      </c>
      <c r="H49" s="50"/>
    </row>
    <row r="50" spans="1:8" ht="15.75">
      <c r="A50" s="120" t="s">
        <v>505</v>
      </c>
      <c r="B50" s="304">
        <v>923</v>
      </c>
      <c r="C50" s="105" t="s">
        <v>86</v>
      </c>
      <c r="D50" s="105" t="s">
        <v>82</v>
      </c>
      <c r="E50" s="105"/>
      <c r="F50" s="304"/>
      <c r="G50" s="97">
        <f>G51</f>
        <v>0</v>
      </c>
      <c r="H50" s="50"/>
    </row>
    <row r="51" spans="1:8" ht="94.5">
      <c r="A51" s="121" t="s">
        <v>504</v>
      </c>
      <c r="B51" s="107">
        <v>923</v>
      </c>
      <c r="C51" s="84" t="s">
        <v>86</v>
      </c>
      <c r="D51" s="84" t="s">
        <v>82</v>
      </c>
      <c r="E51" s="84" t="s">
        <v>503</v>
      </c>
      <c r="F51" s="107">
        <v>400</v>
      </c>
      <c r="G51" s="96">
        <f>безвозм.пост.!C62</f>
        <v>0</v>
      </c>
      <c r="H51" s="50"/>
    </row>
    <row r="52" spans="1:8" ht="15.75">
      <c r="A52" s="120" t="s">
        <v>232</v>
      </c>
      <c r="B52" s="304">
        <v>923</v>
      </c>
      <c r="C52" s="105" t="s">
        <v>86</v>
      </c>
      <c r="D52" s="105" t="s">
        <v>84</v>
      </c>
      <c r="E52" s="105"/>
      <c r="F52" s="304"/>
      <c r="G52" s="97">
        <f>G53+G54+G55+G56</f>
        <v>2243000</v>
      </c>
      <c r="H52" s="50"/>
    </row>
    <row r="53" spans="1:8" s="86" customFormat="1" ht="47.25">
      <c r="A53" s="121" t="s">
        <v>477</v>
      </c>
      <c r="B53" s="107">
        <v>923</v>
      </c>
      <c r="C53" s="84" t="s">
        <v>86</v>
      </c>
      <c r="D53" s="84" t="s">
        <v>84</v>
      </c>
      <c r="E53" s="84" t="s">
        <v>330</v>
      </c>
      <c r="F53" s="107">
        <v>200</v>
      </c>
      <c r="G53" s="96">
        <f>безвозм.пост.!C42</f>
        <v>835000</v>
      </c>
      <c r="H53" s="270"/>
    </row>
    <row r="54" spans="1:8" s="86" customFormat="1" ht="63.75" thickBot="1">
      <c r="A54" s="195" t="s">
        <v>478</v>
      </c>
      <c r="B54" s="107">
        <v>923</v>
      </c>
      <c r="C54" s="84" t="s">
        <v>86</v>
      </c>
      <c r="D54" s="84" t="s">
        <v>84</v>
      </c>
      <c r="E54" s="84" t="s">
        <v>452</v>
      </c>
      <c r="F54" s="107">
        <v>200</v>
      </c>
      <c r="G54" s="96">
        <f>безвозм.пост.!C56</f>
        <v>60000</v>
      </c>
      <c r="H54" s="270"/>
    </row>
    <row r="55" spans="1:8" s="86" customFormat="1" ht="47.25">
      <c r="A55" s="121" t="s">
        <v>506</v>
      </c>
      <c r="B55" s="107">
        <v>923</v>
      </c>
      <c r="C55" s="84" t="s">
        <v>86</v>
      </c>
      <c r="D55" s="84" t="s">
        <v>84</v>
      </c>
      <c r="E55" s="84" t="s">
        <v>507</v>
      </c>
      <c r="F55" s="107"/>
      <c r="G55" s="96">
        <f>безвозм.пост.!C58</f>
        <v>0</v>
      </c>
      <c r="H55" s="270"/>
    </row>
    <row r="56" spans="1:8" s="86" customFormat="1" ht="63">
      <c r="A56" s="400" t="s">
        <v>516</v>
      </c>
      <c r="B56" s="83">
        <v>923</v>
      </c>
      <c r="C56" s="80" t="s">
        <v>86</v>
      </c>
      <c r="D56" s="80" t="s">
        <v>84</v>
      </c>
      <c r="E56" s="80" t="s">
        <v>519</v>
      </c>
      <c r="F56" s="83">
        <v>200</v>
      </c>
      <c r="G56" s="399">
        <f>безвозм.пост.!C64</f>
        <v>1348000</v>
      </c>
      <c r="H56" s="270"/>
    </row>
    <row r="57" spans="1:8" ht="20.25" customHeight="1">
      <c r="A57" s="108" t="s">
        <v>76</v>
      </c>
      <c r="B57" s="304">
        <v>923</v>
      </c>
      <c r="C57" s="105" t="s">
        <v>86</v>
      </c>
      <c r="D57" s="105" t="s">
        <v>88</v>
      </c>
      <c r="E57" s="105"/>
      <c r="F57" s="304"/>
      <c r="G57" s="97">
        <f>SUM(G58:G61)</f>
        <v>2990000</v>
      </c>
      <c r="H57" s="50"/>
    </row>
    <row r="58" spans="1:8" ht="47.25">
      <c r="A58" s="255" t="s">
        <v>460</v>
      </c>
      <c r="B58" s="107">
        <v>923</v>
      </c>
      <c r="C58" s="84" t="s">
        <v>86</v>
      </c>
      <c r="D58" s="84" t="s">
        <v>88</v>
      </c>
      <c r="E58" s="84" t="s">
        <v>258</v>
      </c>
      <c r="F58" s="107">
        <v>200</v>
      </c>
      <c r="G58" s="96">
        <f>'план работы'!G6</f>
        <v>230000</v>
      </c>
      <c r="H58" s="50"/>
    </row>
    <row r="59" spans="1:8" ht="63.75" thickBot="1">
      <c r="A59" s="256" t="s">
        <v>463</v>
      </c>
      <c r="B59" s="107">
        <v>923</v>
      </c>
      <c r="C59" s="84" t="s">
        <v>86</v>
      </c>
      <c r="D59" s="84" t="s">
        <v>88</v>
      </c>
      <c r="E59" s="84" t="s">
        <v>260</v>
      </c>
      <c r="F59" s="107">
        <v>200</v>
      </c>
      <c r="G59" s="96">
        <f>'план работы'!G8</f>
        <v>1600000</v>
      </c>
      <c r="H59" s="50"/>
    </row>
    <row r="60" spans="1:8" s="109" customFormat="1" ht="31.5">
      <c r="A60" s="121" t="s">
        <v>473</v>
      </c>
      <c r="B60" s="107">
        <v>923</v>
      </c>
      <c r="C60" s="84" t="s">
        <v>86</v>
      </c>
      <c r="D60" s="84" t="s">
        <v>88</v>
      </c>
      <c r="E60" s="84" t="s">
        <v>331</v>
      </c>
      <c r="F60" s="107"/>
      <c r="G60" s="96">
        <f>безвозм.пост.!C50</f>
        <v>310000</v>
      </c>
      <c r="H60" s="415"/>
    </row>
    <row r="61" spans="1:8" s="86" customFormat="1" ht="48.75" customHeight="1">
      <c r="A61" s="426" t="s">
        <v>603</v>
      </c>
      <c r="B61" s="107">
        <v>923</v>
      </c>
      <c r="C61" s="84" t="s">
        <v>86</v>
      </c>
      <c r="D61" s="84" t="s">
        <v>88</v>
      </c>
      <c r="E61" s="84" t="s">
        <v>602</v>
      </c>
      <c r="F61" s="107"/>
      <c r="G61" s="96">
        <f>безвозм.пост.!C16+безвозм.пост.!C17+безвозм.пост.!C18</f>
        <v>850000</v>
      </c>
      <c r="H61" s="270"/>
    </row>
    <row r="62" spans="1:8" s="26" customFormat="1" ht="15.75">
      <c r="A62" s="254" t="s">
        <v>144</v>
      </c>
      <c r="B62" s="304">
        <v>923</v>
      </c>
      <c r="C62" s="105" t="s">
        <v>151</v>
      </c>
      <c r="D62" s="105" t="s">
        <v>83</v>
      </c>
      <c r="E62" s="105"/>
      <c r="F62" s="304"/>
      <c r="G62" s="97">
        <f>G63</f>
        <v>230000</v>
      </c>
      <c r="H62" s="51"/>
    </row>
    <row r="63" spans="1:8" ht="15.75">
      <c r="A63" s="108" t="s">
        <v>77</v>
      </c>
      <c r="B63" s="304">
        <v>923</v>
      </c>
      <c r="C63" s="105">
        <v>10</v>
      </c>
      <c r="D63" s="105" t="s">
        <v>82</v>
      </c>
      <c r="E63" s="84"/>
      <c r="F63" s="107"/>
      <c r="G63" s="97">
        <f>G64</f>
        <v>230000</v>
      </c>
      <c r="H63" s="50"/>
    </row>
    <row r="64" spans="1:8" ht="47.25">
      <c r="A64" s="196" t="s">
        <v>192</v>
      </c>
      <c r="B64" s="304">
        <v>923</v>
      </c>
      <c r="C64" s="105">
        <v>10</v>
      </c>
      <c r="D64" s="105" t="s">
        <v>82</v>
      </c>
      <c r="E64" s="84" t="s">
        <v>274</v>
      </c>
      <c r="F64" s="107">
        <v>300</v>
      </c>
      <c r="G64" s="96">
        <v>230000</v>
      </c>
      <c r="H64" s="50"/>
    </row>
    <row r="65" spans="1:10" s="25" customFormat="1" ht="62.25" customHeight="1">
      <c r="A65" s="194" t="s">
        <v>123</v>
      </c>
      <c r="B65" s="250">
        <v>923</v>
      </c>
      <c r="C65" s="251"/>
      <c r="D65" s="251"/>
      <c r="E65" s="257"/>
      <c r="F65" s="258"/>
      <c r="G65" s="259">
        <f>G66+G85+G87+G89</f>
        <v>16969300.68</v>
      </c>
      <c r="H65" s="52"/>
    </row>
    <row r="66" spans="1:10" ht="15.75">
      <c r="A66" s="108" t="s">
        <v>385</v>
      </c>
      <c r="B66" s="304">
        <v>923</v>
      </c>
      <c r="C66" s="105" t="s">
        <v>89</v>
      </c>
      <c r="D66" s="105" t="s">
        <v>83</v>
      </c>
      <c r="E66" s="105"/>
      <c r="F66" s="304"/>
      <c r="G66" s="97">
        <f>G67</f>
        <v>11383803.68</v>
      </c>
      <c r="H66" s="50"/>
    </row>
    <row r="67" spans="1:10" ht="15.75">
      <c r="A67" s="108" t="s">
        <v>78</v>
      </c>
      <c r="B67" s="304">
        <v>923</v>
      </c>
      <c r="C67" s="105" t="s">
        <v>89</v>
      </c>
      <c r="D67" s="105" t="s">
        <v>82</v>
      </c>
      <c r="E67" s="105"/>
      <c r="F67" s="304"/>
      <c r="G67" s="97">
        <f>G68+G76+G81+G83</f>
        <v>11383803.68</v>
      </c>
      <c r="H67" s="50"/>
    </row>
    <row r="68" spans="1:10" s="26" customFormat="1" ht="31.5">
      <c r="A68" s="108" t="s">
        <v>79</v>
      </c>
      <c r="B68" s="304">
        <v>923</v>
      </c>
      <c r="C68" s="105" t="s">
        <v>89</v>
      </c>
      <c r="D68" s="105" t="s">
        <v>82</v>
      </c>
      <c r="E68" s="105" t="s">
        <v>263</v>
      </c>
      <c r="F68" s="304"/>
      <c r="G68" s="97">
        <f>SUM(G69:G75)</f>
        <v>6284192.3899999997</v>
      </c>
    </row>
    <row r="69" spans="1:10" ht="94.5">
      <c r="A69" s="255" t="s">
        <v>201</v>
      </c>
      <c r="B69" s="107">
        <v>923</v>
      </c>
      <c r="C69" s="84" t="s">
        <v>89</v>
      </c>
      <c r="D69" s="84" t="s">
        <v>82</v>
      </c>
      <c r="E69" s="84" t="s">
        <v>263</v>
      </c>
      <c r="F69" s="107">
        <v>100</v>
      </c>
      <c r="G69" s="116">
        <v>2484160</v>
      </c>
    </row>
    <row r="70" spans="1:10" ht="126">
      <c r="A70" s="255" t="s">
        <v>200</v>
      </c>
      <c r="B70" s="107">
        <v>923</v>
      </c>
      <c r="C70" s="84" t="s">
        <v>89</v>
      </c>
      <c r="D70" s="84" t="s">
        <v>82</v>
      </c>
      <c r="E70" s="84" t="s">
        <v>264</v>
      </c>
      <c r="F70" s="107">
        <v>100</v>
      </c>
      <c r="G70" s="116">
        <v>48918</v>
      </c>
    </row>
    <row r="71" spans="1:10" ht="47.25">
      <c r="A71" s="255" t="s">
        <v>464</v>
      </c>
      <c r="B71" s="107">
        <v>923</v>
      </c>
      <c r="C71" s="84" t="s">
        <v>89</v>
      </c>
      <c r="D71" s="84" t="s">
        <v>82</v>
      </c>
      <c r="E71" s="84" t="s">
        <v>263</v>
      </c>
      <c r="F71" s="107">
        <v>200</v>
      </c>
      <c r="G71" s="116">
        <v>1921680</v>
      </c>
      <c r="I71" s="20"/>
      <c r="J71" s="20"/>
    </row>
    <row r="72" spans="1:10" ht="47.25">
      <c r="A72" s="255" t="s">
        <v>552</v>
      </c>
      <c r="B72" s="107">
        <v>923</v>
      </c>
      <c r="C72" s="84" t="s">
        <v>89</v>
      </c>
      <c r="D72" s="84" t="s">
        <v>82</v>
      </c>
      <c r="E72" s="84" t="s">
        <v>551</v>
      </c>
      <c r="F72" s="107">
        <v>200</v>
      </c>
      <c r="G72" s="116">
        <f>'план работы'!G42</f>
        <v>900000</v>
      </c>
      <c r="I72" s="20"/>
      <c r="J72" s="20"/>
    </row>
    <row r="73" spans="1:10" ht="31.5">
      <c r="A73" s="255" t="s">
        <v>577</v>
      </c>
      <c r="B73" s="107">
        <v>923</v>
      </c>
      <c r="C73" s="84" t="s">
        <v>89</v>
      </c>
      <c r="D73" s="84" t="s">
        <v>82</v>
      </c>
      <c r="E73" s="84" t="s">
        <v>578</v>
      </c>
      <c r="F73" s="107">
        <v>200</v>
      </c>
      <c r="G73" s="116">
        <f>'план работы'!G59</f>
        <v>888434.39</v>
      </c>
      <c r="I73" s="20"/>
      <c r="J73" s="20"/>
    </row>
    <row r="74" spans="1:10" ht="47.25">
      <c r="A74" s="255" t="s">
        <v>202</v>
      </c>
      <c r="B74" s="107">
        <v>923</v>
      </c>
      <c r="C74" s="84" t="s">
        <v>89</v>
      </c>
      <c r="D74" s="84" t="s">
        <v>82</v>
      </c>
      <c r="E74" s="84" t="s">
        <v>263</v>
      </c>
      <c r="F74" s="107">
        <v>800</v>
      </c>
      <c r="G74" s="116">
        <v>41000</v>
      </c>
    </row>
    <row r="75" spans="1:10" ht="47.25">
      <c r="A75" s="110" t="s">
        <v>425</v>
      </c>
      <c r="B75" s="84" t="s">
        <v>426</v>
      </c>
      <c r="C75" s="84" t="s">
        <v>89</v>
      </c>
      <c r="D75" s="107">
        <v>1</v>
      </c>
      <c r="E75" s="84" t="s">
        <v>424</v>
      </c>
      <c r="F75" s="107">
        <v>200</v>
      </c>
      <c r="G75" s="260">
        <f>безвозм.пост.!C54</f>
        <v>0</v>
      </c>
    </row>
    <row r="76" spans="1:10" s="109" customFormat="1" ht="15.75">
      <c r="A76" s="108" t="s">
        <v>211</v>
      </c>
      <c r="B76" s="304">
        <v>923</v>
      </c>
      <c r="C76" s="122" t="s">
        <v>89</v>
      </c>
      <c r="D76" s="122" t="s">
        <v>82</v>
      </c>
      <c r="E76" s="122" t="s">
        <v>276</v>
      </c>
      <c r="F76" s="303"/>
      <c r="G76" s="126">
        <f>G77+G78+G79+G80</f>
        <v>1770229.29</v>
      </c>
    </row>
    <row r="77" spans="1:10" s="86" customFormat="1" ht="126">
      <c r="A77" s="110" t="s">
        <v>208</v>
      </c>
      <c r="B77" s="107">
        <v>923</v>
      </c>
      <c r="C77" s="115" t="s">
        <v>89</v>
      </c>
      <c r="D77" s="115" t="s">
        <v>82</v>
      </c>
      <c r="E77" s="84" t="s">
        <v>415</v>
      </c>
      <c r="F77" s="107">
        <v>100</v>
      </c>
      <c r="G77" s="116">
        <f>безвозм.пост.!C25+безвозм.пост.!C26</f>
        <v>663379.56000000006</v>
      </c>
      <c r="I77" s="271"/>
    </row>
    <row r="78" spans="1:10" s="109" customFormat="1" ht="63">
      <c r="A78" s="110" t="s">
        <v>466</v>
      </c>
      <c r="B78" s="107">
        <v>923</v>
      </c>
      <c r="C78" s="115" t="s">
        <v>89</v>
      </c>
      <c r="D78" s="115" t="s">
        <v>82</v>
      </c>
      <c r="E78" s="84" t="s">
        <v>415</v>
      </c>
      <c r="F78" s="107">
        <v>200</v>
      </c>
      <c r="G78" s="116">
        <f>безвозм.пост.!C27</f>
        <v>596320</v>
      </c>
    </row>
    <row r="79" spans="1:10" s="109" customFormat="1" ht="126">
      <c r="A79" s="110" t="s">
        <v>209</v>
      </c>
      <c r="B79" s="107">
        <v>923</v>
      </c>
      <c r="C79" s="115" t="s">
        <v>89</v>
      </c>
      <c r="D79" s="115" t="s">
        <v>82</v>
      </c>
      <c r="E79" s="84" t="s">
        <v>270</v>
      </c>
      <c r="F79" s="107">
        <v>100</v>
      </c>
      <c r="G79" s="116">
        <f>безвозм.пост.!C32</f>
        <v>485003.25</v>
      </c>
    </row>
    <row r="80" spans="1:10" s="109" customFormat="1" ht="129.75" customHeight="1">
      <c r="A80" s="110" t="s">
        <v>210</v>
      </c>
      <c r="B80" s="107">
        <v>923</v>
      </c>
      <c r="C80" s="84" t="s">
        <v>89</v>
      </c>
      <c r="D80" s="84" t="s">
        <v>82</v>
      </c>
      <c r="E80" s="84" t="s">
        <v>271</v>
      </c>
      <c r="F80" s="107">
        <v>100</v>
      </c>
      <c r="G80" s="116">
        <f>безвозм.пост.!C36</f>
        <v>25526.48</v>
      </c>
    </row>
    <row r="81" spans="1:11" s="106" customFormat="1" ht="15.75">
      <c r="A81" s="108" t="s">
        <v>213</v>
      </c>
      <c r="B81" s="304">
        <v>923</v>
      </c>
      <c r="C81" s="122" t="s">
        <v>89</v>
      </c>
      <c r="D81" s="122" t="s">
        <v>82</v>
      </c>
      <c r="E81" s="122" t="s">
        <v>272</v>
      </c>
      <c r="F81" s="304"/>
      <c r="G81" s="123">
        <f>G82</f>
        <v>2400000</v>
      </c>
    </row>
    <row r="82" spans="1:11" s="109" customFormat="1" ht="48" thickBot="1">
      <c r="A82" s="110" t="s">
        <v>472</v>
      </c>
      <c r="B82" s="107">
        <v>923</v>
      </c>
      <c r="C82" s="115" t="s">
        <v>89</v>
      </c>
      <c r="D82" s="115" t="s">
        <v>82</v>
      </c>
      <c r="E82" s="84" t="s">
        <v>273</v>
      </c>
      <c r="F82" s="107">
        <v>200</v>
      </c>
      <c r="G82" s="124">
        <f>безвозм.пост.!C40</f>
        <v>2400000</v>
      </c>
    </row>
    <row r="83" spans="1:11" s="109" customFormat="1" ht="47.25">
      <c r="A83" s="108" t="s">
        <v>417</v>
      </c>
      <c r="B83" s="304">
        <v>923</v>
      </c>
      <c r="C83" s="122" t="s">
        <v>89</v>
      </c>
      <c r="D83" s="122" t="s">
        <v>82</v>
      </c>
      <c r="E83" s="105" t="s">
        <v>409</v>
      </c>
      <c r="F83" s="304"/>
      <c r="G83" s="190">
        <f>G84</f>
        <v>929382</v>
      </c>
    </row>
    <row r="84" spans="1:11" s="109" customFormat="1" ht="126">
      <c r="A84" s="110" t="s">
        <v>203</v>
      </c>
      <c r="B84" s="107">
        <v>923</v>
      </c>
      <c r="C84" s="115" t="s">
        <v>89</v>
      </c>
      <c r="D84" s="115" t="s">
        <v>82</v>
      </c>
      <c r="E84" s="84" t="s">
        <v>407</v>
      </c>
      <c r="F84" s="107">
        <v>100</v>
      </c>
      <c r="G84" s="191">
        <f>безвозм.пост.!C9</f>
        <v>929382</v>
      </c>
    </row>
    <row r="85" spans="1:11" ht="31.5">
      <c r="A85" s="108" t="s">
        <v>386</v>
      </c>
      <c r="B85" s="304">
        <v>923</v>
      </c>
      <c r="C85" s="105">
        <v>11</v>
      </c>
      <c r="D85" s="105" t="s">
        <v>86</v>
      </c>
      <c r="E85" s="122" t="s">
        <v>265</v>
      </c>
      <c r="F85" s="107"/>
      <c r="G85" s="97">
        <f>G86</f>
        <v>100000</v>
      </c>
    </row>
    <row r="86" spans="1:11" ht="54" customHeight="1">
      <c r="A86" s="255" t="s">
        <v>465</v>
      </c>
      <c r="B86" s="107">
        <v>923</v>
      </c>
      <c r="C86" s="84">
        <v>11</v>
      </c>
      <c r="D86" s="84" t="s">
        <v>86</v>
      </c>
      <c r="E86" s="84" t="s">
        <v>266</v>
      </c>
      <c r="F86" s="107">
        <v>200</v>
      </c>
      <c r="G86" s="96">
        <v>100000</v>
      </c>
    </row>
    <row r="87" spans="1:11" ht="15.75">
      <c r="A87" s="261" t="s">
        <v>76</v>
      </c>
      <c r="B87" s="107">
        <v>923</v>
      </c>
      <c r="C87" s="262" t="s">
        <v>86</v>
      </c>
      <c r="D87" s="262" t="s">
        <v>88</v>
      </c>
      <c r="E87" s="122" t="s">
        <v>267</v>
      </c>
      <c r="F87" s="263"/>
      <c r="G87" s="264">
        <f>G88</f>
        <v>750000</v>
      </c>
    </row>
    <row r="88" spans="1:11" ht="63">
      <c r="A88" s="110" t="s">
        <v>471</v>
      </c>
      <c r="B88" s="107">
        <v>923</v>
      </c>
      <c r="C88" s="84" t="s">
        <v>86</v>
      </c>
      <c r="D88" s="84" t="s">
        <v>88</v>
      </c>
      <c r="E88" s="84" t="s">
        <v>268</v>
      </c>
      <c r="F88" s="107"/>
      <c r="G88" s="96">
        <f>'план работы'!G33</f>
        <v>750000</v>
      </c>
    </row>
    <row r="89" spans="1:11" s="26" customFormat="1" ht="78.75">
      <c r="A89" s="120" t="s">
        <v>591</v>
      </c>
      <c r="B89" s="304">
        <v>923</v>
      </c>
      <c r="C89" s="262" t="s">
        <v>89</v>
      </c>
      <c r="D89" s="262" t="s">
        <v>82</v>
      </c>
      <c r="E89" s="122" t="s">
        <v>592</v>
      </c>
      <c r="F89" s="412"/>
      <c r="G89" s="264">
        <f>G90</f>
        <v>4735497</v>
      </c>
    </row>
    <row r="90" spans="1:11" ht="63">
      <c r="A90" s="121" t="s">
        <v>590</v>
      </c>
      <c r="B90" s="107">
        <v>923</v>
      </c>
      <c r="C90" s="84" t="s">
        <v>89</v>
      </c>
      <c r="D90" s="84" t="s">
        <v>82</v>
      </c>
      <c r="E90" s="84" t="s">
        <v>593</v>
      </c>
      <c r="F90" s="107">
        <v>200</v>
      </c>
      <c r="G90" s="96">
        <f>безвозм.пост.!C14+пер.ост.!B6</f>
        <v>4735497</v>
      </c>
    </row>
    <row r="91" spans="1:11" ht="15.75">
      <c r="A91" s="265" t="s">
        <v>492</v>
      </c>
      <c r="B91" s="266"/>
      <c r="C91" s="115"/>
      <c r="D91" s="115"/>
      <c r="E91" s="115"/>
      <c r="F91" s="266"/>
      <c r="G91" s="126">
        <f>G12+G65</f>
        <v>35159114.68</v>
      </c>
      <c r="I91" s="20"/>
      <c r="K91" s="20"/>
    </row>
    <row r="92" spans="1:11">
      <c r="G92" s="268"/>
    </row>
    <row r="94" spans="1:11">
      <c r="G94" s="269"/>
    </row>
  </sheetData>
  <mergeCells count="7">
    <mergeCell ref="E6:G6"/>
    <mergeCell ref="A8:G8"/>
    <mergeCell ref="E1:G1"/>
    <mergeCell ref="E2:G2"/>
    <mergeCell ref="E3:G3"/>
    <mergeCell ref="E4:G4"/>
    <mergeCell ref="E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53" fitToHeight="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topLeftCell="A22" workbookViewId="0">
      <selection activeCell="C18" sqref="C18"/>
    </sheetView>
  </sheetViews>
  <sheetFormatPr defaultRowHeight="15"/>
  <cols>
    <col min="1" max="1" width="52.7109375" style="189" customWidth="1"/>
    <col min="2" max="2" width="10.7109375" style="189" customWidth="1"/>
    <col min="3" max="3" width="8.85546875" style="189" customWidth="1"/>
    <col min="4" max="4" width="7.85546875" style="189" customWidth="1"/>
    <col min="5" max="5" width="13.5703125" style="189" customWidth="1"/>
    <col min="6" max="6" width="10.42578125" style="189" customWidth="1"/>
    <col min="7" max="7" width="21" style="189" customWidth="1"/>
    <col min="8" max="8" width="21.28515625" style="189" customWidth="1"/>
    <col min="9" max="9" width="14.7109375" bestFit="1" customWidth="1"/>
  </cols>
  <sheetData>
    <row r="1" spans="1:8" ht="15.75">
      <c r="F1" s="487" t="s">
        <v>194</v>
      </c>
      <c r="G1" s="487"/>
      <c r="H1" s="487"/>
    </row>
    <row r="2" spans="1:8" ht="15.75">
      <c r="F2" s="475" t="s">
        <v>33</v>
      </c>
      <c r="G2" s="475"/>
      <c r="H2" s="475"/>
    </row>
    <row r="3" spans="1:8" ht="15.75">
      <c r="F3" s="475" t="s">
        <v>109</v>
      </c>
      <c r="G3" s="475"/>
      <c r="H3" s="475"/>
    </row>
    <row r="4" spans="1:8" ht="15.75">
      <c r="F4" s="475" t="s">
        <v>27</v>
      </c>
      <c r="G4" s="475"/>
      <c r="H4" s="475"/>
    </row>
    <row r="5" spans="1:8" ht="15.75">
      <c r="F5" s="475" t="s">
        <v>28</v>
      </c>
      <c r="G5" s="475"/>
      <c r="H5" s="475"/>
    </row>
    <row r="6" spans="1:8" ht="15.75">
      <c r="F6" s="475" t="s">
        <v>562</v>
      </c>
      <c r="G6" s="475"/>
      <c r="H6" s="475"/>
    </row>
    <row r="7" spans="1:8" ht="15.75">
      <c r="F7" s="305"/>
      <c r="G7" s="305"/>
      <c r="H7" s="305"/>
    </row>
    <row r="8" spans="1:8" ht="38.25" customHeight="1">
      <c r="A8" s="486" t="s">
        <v>543</v>
      </c>
      <c r="B8" s="486"/>
      <c r="C8" s="486"/>
      <c r="D8" s="486"/>
      <c r="E8" s="486"/>
      <c r="F8" s="486"/>
      <c r="G8" s="486"/>
      <c r="H8" s="486"/>
    </row>
    <row r="10" spans="1:8" ht="82.5" customHeight="1">
      <c r="A10" s="247" t="s">
        <v>34</v>
      </c>
      <c r="B10" s="247" t="s">
        <v>149</v>
      </c>
      <c r="C10" s="247" t="s">
        <v>81</v>
      </c>
      <c r="D10" s="247" t="s">
        <v>150</v>
      </c>
      <c r="E10" s="248" t="s">
        <v>64</v>
      </c>
      <c r="F10" s="247" t="s">
        <v>65</v>
      </c>
      <c r="G10" s="489" t="s">
        <v>131</v>
      </c>
      <c r="H10" s="489"/>
    </row>
    <row r="11" spans="1:8" ht="15.75">
      <c r="A11" s="247"/>
      <c r="B11" s="247"/>
      <c r="C11" s="247"/>
      <c r="D11" s="247"/>
      <c r="E11" s="248"/>
      <c r="F11" s="247"/>
      <c r="G11" s="377" t="s">
        <v>427</v>
      </c>
      <c r="H11" s="377" t="s">
        <v>533</v>
      </c>
    </row>
    <row r="12" spans="1:8" s="25" customFormat="1" ht="75">
      <c r="A12" s="194" t="s">
        <v>120</v>
      </c>
      <c r="B12" s="250">
        <v>923</v>
      </c>
      <c r="C12" s="251"/>
      <c r="D12" s="251"/>
      <c r="E12" s="251"/>
      <c r="F12" s="250"/>
      <c r="G12" s="252">
        <f>G13+G28+G32+G42+G51+G35</f>
        <v>11227639.4</v>
      </c>
      <c r="H12" s="252">
        <f>H13+H28+H32+H42+H51+H35</f>
        <v>11172639.4</v>
      </c>
    </row>
    <row r="13" spans="1:8" ht="15.75">
      <c r="A13" s="108" t="s">
        <v>66</v>
      </c>
      <c r="B13" s="304">
        <v>923</v>
      </c>
      <c r="C13" s="105" t="s">
        <v>82</v>
      </c>
      <c r="D13" s="105" t="s">
        <v>83</v>
      </c>
      <c r="E13" s="105"/>
      <c r="F13" s="304"/>
      <c r="G13" s="97">
        <f>G14+G16+G21+G23+G25</f>
        <v>6137622.4000000004</v>
      </c>
      <c r="H13" s="97">
        <f>H14+H16+H21+H23+H25</f>
        <v>6134222.4000000004</v>
      </c>
    </row>
    <row r="14" spans="1:8" ht="47.25">
      <c r="A14" s="108" t="s">
        <v>67</v>
      </c>
      <c r="B14" s="304">
        <v>923</v>
      </c>
      <c r="C14" s="105" t="s">
        <v>82</v>
      </c>
      <c r="D14" s="105" t="s">
        <v>84</v>
      </c>
      <c r="E14" s="105"/>
      <c r="F14" s="304"/>
      <c r="G14" s="97">
        <f>G15</f>
        <v>1042000</v>
      </c>
      <c r="H14" s="97">
        <f>H15</f>
        <v>1042000</v>
      </c>
    </row>
    <row r="15" spans="1:8" ht="110.25">
      <c r="A15" s="110" t="s">
        <v>187</v>
      </c>
      <c r="B15" s="107">
        <v>923</v>
      </c>
      <c r="C15" s="84" t="s">
        <v>82</v>
      </c>
      <c r="D15" s="84" t="s">
        <v>84</v>
      </c>
      <c r="E15" s="84" t="s">
        <v>245</v>
      </c>
      <c r="F15" s="107">
        <v>100</v>
      </c>
      <c r="G15" s="253">
        <v>1042000</v>
      </c>
      <c r="H15" s="253">
        <f>G15</f>
        <v>1042000</v>
      </c>
    </row>
    <row r="16" spans="1:8" ht="63">
      <c r="A16" s="108" t="s">
        <v>80</v>
      </c>
      <c r="B16" s="304">
        <v>923</v>
      </c>
      <c r="C16" s="105" t="s">
        <v>82</v>
      </c>
      <c r="D16" s="105" t="s">
        <v>85</v>
      </c>
      <c r="E16" s="105"/>
      <c r="F16" s="304"/>
      <c r="G16" s="97">
        <f>G17</f>
        <v>4965000</v>
      </c>
      <c r="H16" s="97">
        <f>H17</f>
        <v>4965000</v>
      </c>
    </row>
    <row r="17" spans="1:8" ht="15.75">
      <c r="A17" s="108" t="s">
        <v>68</v>
      </c>
      <c r="B17" s="304">
        <v>923</v>
      </c>
      <c r="C17" s="105" t="s">
        <v>82</v>
      </c>
      <c r="D17" s="105" t="s">
        <v>85</v>
      </c>
      <c r="E17" s="105"/>
      <c r="F17" s="304"/>
      <c r="G17" s="97">
        <f>SUM(G18:G20)</f>
        <v>4965000</v>
      </c>
      <c r="H17" s="97">
        <f>SUM(H18:H20)</f>
        <v>4965000</v>
      </c>
    </row>
    <row r="18" spans="1:8" ht="94.5">
      <c r="A18" s="110" t="s">
        <v>188</v>
      </c>
      <c r="B18" s="107">
        <v>923</v>
      </c>
      <c r="C18" s="84" t="s">
        <v>82</v>
      </c>
      <c r="D18" s="84" t="s">
        <v>85</v>
      </c>
      <c r="E18" s="84" t="s">
        <v>246</v>
      </c>
      <c r="F18" s="107">
        <v>100</v>
      </c>
      <c r="G18" s="96">
        <v>3745000</v>
      </c>
      <c r="H18" s="96">
        <f>G18</f>
        <v>3745000</v>
      </c>
    </row>
    <row r="19" spans="1:8" ht="47.25">
      <c r="A19" s="110" t="s">
        <v>454</v>
      </c>
      <c r="B19" s="107">
        <v>923</v>
      </c>
      <c r="C19" s="84" t="s">
        <v>82</v>
      </c>
      <c r="D19" s="84" t="s">
        <v>85</v>
      </c>
      <c r="E19" s="84" t="s">
        <v>246</v>
      </c>
      <c r="F19" s="107">
        <v>200</v>
      </c>
      <c r="G19" s="96">
        <f>'Пр. 7'!G19</f>
        <v>1200000</v>
      </c>
      <c r="H19" s="96">
        <f>G19</f>
        <v>1200000</v>
      </c>
    </row>
    <row r="20" spans="1:8" ht="47.25">
      <c r="A20" s="110" t="s">
        <v>189</v>
      </c>
      <c r="B20" s="107">
        <v>923</v>
      </c>
      <c r="C20" s="84" t="s">
        <v>82</v>
      </c>
      <c r="D20" s="84" t="s">
        <v>85</v>
      </c>
      <c r="E20" s="84" t="s">
        <v>246</v>
      </c>
      <c r="F20" s="107">
        <v>800</v>
      </c>
      <c r="G20" s="96">
        <v>20000</v>
      </c>
      <c r="H20" s="96">
        <f>G20</f>
        <v>20000</v>
      </c>
    </row>
    <row r="21" spans="1:8" ht="47.25">
      <c r="A21" s="108" t="s">
        <v>206</v>
      </c>
      <c r="B21" s="304">
        <v>923</v>
      </c>
      <c r="C21" s="105" t="s">
        <v>82</v>
      </c>
      <c r="D21" s="105" t="s">
        <v>87</v>
      </c>
      <c r="E21" s="105"/>
      <c r="F21" s="304"/>
      <c r="G21" s="97">
        <f>G22</f>
        <v>27491.279999999999</v>
      </c>
      <c r="H21" s="97">
        <f>H22</f>
        <v>0</v>
      </c>
    </row>
    <row r="22" spans="1:8" s="29" customFormat="1" ht="62.25" customHeight="1">
      <c r="A22" s="110" t="s">
        <v>190</v>
      </c>
      <c r="B22" s="107">
        <v>923</v>
      </c>
      <c r="C22" s="84" t="s">
        <v>82</v>
      </c>
      <c r="D22" s="84" t="s">
        <v>87</v>
      </c>
      <c r="E22" s="84" t="s">
        <v>250</v>
      </c>
      <c r="F22" s="107">
        <v>500</v>
      </c>
      <c r="G22" s="96">
        <f>безвозм.пост.!D68</f>
        <v>27491.279999999999</v>
      </c>
      <c r="H22" s="96">
        <f>безвозм.пост.!E68</f>
        <v>0</v>
      </c>
    </row>
    <row r="23" spans="1:8" s="26" customFormat="1" ht="15.75">
      <c r="A23" s="108" t="s">
        <v>277</v>
      </c>
      <c r="B23" s="304">
        <v>923</v>
      </c>
      <c r="C23" s="105" t="s">
        <v>82</v>
      </c>
      <c r="D23" s="105" t="s">
        <v>278</v>
      </c>
      <c r="E23" s="105" t="s">
        <v>279</v>
      </c>
      <c r="F23" s="304"/>
      <c r="G23" s="97">
        <f>G24</f>
        <v>100000</v>
      </c>
      <c r="H23" s="97">
        <f>H24</f>
        <v>100000</v>
      </c>
    </row>
    <row r="24" spans="1:8" s="29" customFormat="1" ht="62.25" customHeight="1">
      <c r="A24" s="110" t="s">
        <v>280</v>
      </c>
      <c r="B24" s="107">
        <v>923</v>
      </c>
      <c r="C24" s="84" t="s">
        <v>82</v>
      </c>
      <c r="D24" s="84" t="s">
        <v>278</v>
      </c>
      <c r="E24" s="84" t="s">
        <v>279</v>
      </c>
      <c r="F24" s="107">
        <v>800</v>
      </c>
      <c r="G24" s="96">
        <v>100000</v>
      </c>
      <c r="H24" s="96">
        <v>100000</v>
      </c>
    </row>
    <row r="25" spans="1:8" ht="15.75">
      <c r="A25" s="108" t="s">
        <v>69</v>
      </c>
      <c r="B25" s="304">
        <v>923</v>
      </c>
      <c r="C25" s="105" t="s">
        <v>82</v>
      </c>
      <c r="D25" s="105">
        <v>13</v>
      </c>
      <c r="E25" s="105"/>
      <c r="F25" s="304"/>
      <c r="G25" s="97">
        <f>SUM(G26:G27)</f>
        <v>3131.12</v>
      </c>
      <c r="H25" s="97">
        <f>SUM(H26:H27)</f>
        <v>27222.400000000001</v>
      </c>
    </row>
    <row r="26" spans="1:8" ht="78.75">
      <c r="A26" s="110" t="s">
        <v>455</v>
      </c>
      <c r="B26" s="107">
        <v>923</v>
      </c>
      <c r="C26" s="84" t="s">
        <v>82</v>
      </c>
      <c r="D26" s="84">
        <v>13</v>
      </c>
      <c r="E26" s="84" t="s">
        <v>247</v>
      </c>
      <c r="F26" s="107">
        <v>200</v>
      </c>
      <c r="G26" s="96">
        <v>2131.12</v>
      </c>
      <c r="H26" s="96">
        <v>26222.400000000001</v>
      </c>
    </row>
    <row r="27" spans="1:8" ht="63">
      <c r="A27" s="110" t="s">
        <v>474</v>
      </c>
      <c r="B27" s="107">
        <v>923</v>
      </c>
      <c r="C27" s="84" t="s">
        <v>82</v>
      </c>
      <c r="D27" s="84">
        <v>13</v>
      </c>
      <c r="E27" s="84" t="s">
        <v>248</v>
      </c>
      <c r="F27" s="107">
        <v>200</v>
      </c>
      <c r="G27" s="96">
        <v>1000</v>
      </c>
      <c r="H27" s="96">
        <v>1000</v>
      </c>
    </row>
    <row r="28" spans="1:8" ht="15.75">
      <c r="A28" s="108" t="s">
        <v>70</v>
      </c>
      <c r="B28" s="304">
        <v>923</v>
      </c>
      <c r="C28" s="105" t="s">
        <v>84</v>
      </c>
      <c r="D28" s="105" t="s">
        <v>83</v>
      </c>
      <c r="E28" s="105"/>
      <c r="F28" s="304"/>
      <c r="G28" s="97">
        <f>G29</f>
        <v>246500</v>
      </c>
      <c r="H28" s="97">
        <f>H29</f>
        <v>254900</v>
      </c>
    </row>
    <row r="29" spans="1:8" ht="15.75">
      <c r="A29" s="108" t="s">
        <v>71</v>
      </c>
      <c r="B29" s="304">
        <v>923</v>
      </c>
      <c r="C29" s="105" t="s">
        <v>84</v>
      </c>
      <c r="D29" s="105" t="s">
        <v>88</v>
      </c>
      <c r="E29" s="105"/>
      <c r="F29" s="304"/>
      <c r="G29" s="97">
        <f>SUM(G30:G31)</f>
        <v>246500</v>
      </c>
      <c r="H29" s="97">
        <f>SUM(H30:H31)</f>
        <v>254900</v>
      </c>
    </row>
    <row r="30" spans="1:8" ht="110.25">
      <c r="A30" s="110" t="s">
        <v>191</v>
      </c>
      <c r="B30" s="107">
        <v>923</v>
      </c>
      <c r="C30" s="84" t="s">
        <v>84</v>
      </c>
      <c r="D30" s="84" t="s">
        <v>88</v>
      </c>
      <c r="E30" s="84" t="s">
        <v>249</v>
      </c>
      <c r="F30" s="107">
        <v>100</v>
      </c>
      <c r="G30" s="96">
        <f>безвозм.пост.!D6+безвозм.пост.!D7</f>
        <v>221000</v>
      </c>
      <c r="H30" s="96">
        <f>безвозм.пост.!E6+безвозм.пост.!E7</f>
        <v>221000</v>
      </c>
    </row>
    <row r="31" spans="1:8" ht="63">
      <c r="A31" s="110" t="s">
        <v>457</v>
      </c>
      <c r="B31" s="107">
        <v>923</v>
      </c>
      <c r="C31" s="84" t="s">
        <v>84</v>
      </c>
      <c r="D31" s="84" t="s">
        <v>88</v>
      </c>
      <c r="E31" s="84" t="s">
        <v>249</v>
      </c>
      <c r="F31" s="107">
        <v>200</v>
      </c>
      <c r="G31" s="96">
        <f>безвозм.пост.!D8</f>
        <v>25500</v>
      </c>
      <c r="H31" s="96">
        <f>безвозм.пост.!E8</f>
        <v>33900</v>
      </c>
    </row>
    <row r="32" spans="1:8" ht="31.5">
      <c r="A32" s="108" t="s">
        <v>72</v>
      </c>
      <c r="B32" s="304">
        <v>923</v>
      </c>
      <c r="C32" s="105" t="s">
        <v>88</v>
      </c>
      <c r="D32" s="105" t="s">
        <v>83</v>
      </c>
      <c r="E32" s="105"/>
      <c r="F32" s="304"/>
      <c r="G32" s="97">
        <f>G33</f>
        <v>1200000</v>
      </c>
      <c r="H32" s="97">
        <f>H33</f>
        <v>1200000</v>
      </c>
    </row>
    <row r="33" spans="1:8" ht="15.75">
      <c r="A33" s="108" t="s">
        <v>73</v>
      </c>
      <c r="B33" s="304">
        <v>923</v>
      </c>
      <c r="C33" s="105" t="s">
        <v>88</v>
      </c>
      <c r="D33" s="105">
        <v>10</v>
      </c>
      <c r="E33" s="105"/>
      <c r="F33" s="304"/>
      <c r="G33" s="97">
        <f>G34</f>
        <v>1200000</v>
      </c>
      <c r="H33" s="97">
        <f>H34</f>
        <v>1200000</v>
      </c>
    </row>
    <row r="34" spans="1:8" ht="78.75">
      <c r="A34" s="255" t="s">
        <v>459</v>
      </c>
      <c r="B34" s="107">
        <v>923</v>
      </c>
      <c r="C34" s="84" t="s">
        <v>88</v>
      </c>
      <c r="D34" s="84">
        <v>10</v>
      </c>
      <c r="E34" s="84" t="s">
        <v>254</v>
      </c>
      <c r="F34" s="107">
        <v>200</v>
      </c>
      <c r="G34" s="96">
        <v>1200000</v>
      </c>
      <c r="H34" s="96">
        <v>1200000</v>
      </c>
    </row>
    <row r="35" spans="1:8" ht="15.75">
      <c r="A35" s="378" t="s">
        <v>74</v>
      </c>
      <c r="B35" s="304">
        <v>923</v>
      </c>
      <c r="C35" s="105" t="s">
        <v>85</v>
      </c>
      <c r="D35" s="105" t="s">
        <v>83</v>
      </c>
      <c r="E35" s="105"/>
      <c r="F35" s="304"/>
      <c r="G35" s="97">
        <f>G36+G40</f>
        <v>1468517</v>
      </c>
      <c r="H35" s="97">
        <f>H36+H40</f>
        <v>1468517</v>
      </c>
    </row>
    <row r="36" spans="1:8" ht="15.75">
      <c r="A36" s="378" t="s">
        <v>235</v>
      </c>
      <c r="B36" s="304">
        <v>923</v>
      </c>
      <c r="C36" s="105" t="s">
        <v>85</v>
      </c>
      <c r="D36" s="105" t="s">
        <v>236</v>
      </c>
      <c r="E36" s="105"/>
      <c r="F36" s="304"/>
      <c r="G36" s="97">
        <f>G37+G38+G39</f>
        <v>1468517</v>
      </c>
      <c r="H36" s="97">
        <f>H37+H38+H39</f>
        <v>1468517</v>
      </c>
    </row>
    <row r="37" spans="1:8" ht="141.75">
      <c r="A37" s="185" t="s">
        <v>461</v>
      </c>
      <c r="B37" s="107">
        <v>923</v>
      </c>
      <c r="C37" s="84" t="s">
        <v>85</v>
      </c>
      <c r="D37" s="84" t="s">
        <v>236</v>
      </c>
      <c r="E37" s="84" t="s">
        <v>418</v>
      </c>
      <c r="F37" s="107">
        <v>200</v>
      </c>
      <c r="G37" s="96">
        <f>безвозм.пост.!D48</f>
        <v>322781</v>
      </c>
      <c r="H37" s="96">
        <f>безвозм.пост.!E48</f>
        <v>322781</v>
      </c>
    </row>
    <row r="38" spans="1:8" s="26" customFormat="1" ht="141.75">
      <c r="A38" s="255" t="s">
        <v>468</v>
      </c>
      <c r="B38" s="107">
        <v>923</v>
      </c>
      <c r="C38" s="84" t="s">
        <v>85</v>
      </c>
      <c r="D38" s="84" t="s">
        <v>236</v>
      </c>
      <c r="E38" s="84" t="s">
        <v>251</v>
      </c>
      <c r="F38" s="107">
        <v>200</v>
      </c>
      <c r="G38" s="96">
        <f>безвозм.пост.!D44</f>
        <v>357005</v>
      </c>
      <c r="H38" s="96">
        <f>безвозм.пост.!E44</f>
        <v>357005</v>
      </c>
    </row>
    <row r="39" spans="1:8" s="26" customFormat="1" ht="63">
      <c r="A39" s="255" t="s">
        <v>469</v>
      </c>
      <c r="B39" s="107">
        <v>923</v>
      </c>
      <c r="C39" s="84" t="s">
        <v>85</v>
      </c>
      <c r="D39" s="84" t="s">
        <v>236</v>
      </c>
      <c r="E39" s="84" t="s">
        <v>252</v>
      </c>
      <c r="F39" s="107">
        <v>200</v>
      </c>
      <c r="G39" s="96">
        <f>безвозм.пост.!D46</f>
        <v>788731</v>
      </c>
      <c r="H39" s="96">
        <f>безвозм.пост.!E46</f>
        <v>788731</v>
      </c>
    </row>
    <row r="40" spans="1:8" s="26" customFormat="1" ht="31.5">
      <c r="A40" s="184" t="s">
        <v>441</v>
      </c>
      <c r="B40" s="304">
        <v>923</v>
      </c>
      <c r="C40" s="105" t="s">
        <v>85</v>
      </c>
      <c r="D40" s="105" t="s">
        <v>442</v>
      </c>
      <c r="E40" s="105"/>
      <c r="F40" s="304"/>
      <c r="G40" s="97">
        <f>G41</f>
        <v>0</v>
      </c>
      <c r="H40" s="96">
        <f>H41</f>
        <v>0</v>
      </c>
    </row>
    <row r="41" spans="1:8" s="26" customFormat="1" ht="110.25">
      <c r="A41" s="185" t="s">
        <v>458</v>
      </c>
      <c r="B41" s="107">
        <v>923</v>
      </c>
      <c r="C41" s="84" t="s">
        <v>85</v>
      </c>
      <c r="D41" s="84" t="s">
        <v>442</v>
      </c>
      <c r="E41" s="84" t="s">
        <v>443</v>
      </c>
      <c r="F41" s="107">
        <v>200</v>
      </c>
      <c r="G41" s="96">
        <f>безвозм.пост.!D66</f>
        <v>0</v>
      </c>
      <c r="H41" s="96">
        <f>безвозм.пост.!E66</f>
        <v>0</v>
      </c>
    </row>
    <row r="42" spans="1:8" ht="15.75">
      <c r="A42" s="108" t="s">
        <v>75</v>
      </c>
      <c r="B42" s="304">
        <v>923</v>
      </c>
      <c r="C42" s="105" t="s">
        <v>86</v>
      </c>
      <c r="D42" s="105" t="s">
        <v>83</v>
      </c>
      <c r="E42" s="105"/>
      <c r="F42" s="304"/>
      <c r="G42" s="97">
        <f>G47+G43</f>
        <v>1945000</v>
      </c>
      <c r="H42" s="97">
        <f>H47+H43</f>
        <v>1895000</v>
      </c>
    </row>
    <row r="43" spans="1:8" ht="15.75">
      <c r="A43" s="108" t="s">
        <v>232</v>
      </c>
      <c r="B43" s="304">
        <v>923</v>
      </c>
      <c r="C43" s="105" t="s">
        <v>86</v>
      </c>
      <c r="D43" s="105" t="s">
        <v>84</v>
      </c>
      <c r="E43" s="105"/>
      <c r="F43" s="304"/>
      <c r="G43" s="97">
        <f>G44+G45+G46</f>
        <v>545000</v>
      </c>
      <c r="H43" s="97">
        <f>H44+H45+H46</f>
        <v>545000</v>
      </c>
    </row>
    <row r="44" spans="1:8" s="26" customFormat="1" ht="47.25">
      <c r="A44" s="110" t="s">
        <v>475</v>
      </c>
      <c r="B44" s="107">
        <v>923</v>
      </c>
      <c r="C44" s="84" t="s">
        <v>86</v>
      </c>
      <c r="D44" s="84" t="s">
        <v>84</v>
      </c>
      <c r="E44" s="84" t="s">
        <v>330</v>
      </c>
      <c r="F44" s="107">
        <v>200</v>
      </c>
      <c r="G44" s="96">
        <f>безвозм.пост.!D42</f>
        <v>335000</v>
      </c>
      <c r="H44" s="96">
        <f>безвозм.пост.!E42</f>
        <v>335000</v>
      </c>
    </row>
    <row r="45" spans="1:8" s="29" customFormat="1" ht="79.5" thickBot="1">
      <c r="A45" s="195" t="s">
        <v>478</v>
      </c>
      <c r="B45" s="107">
        <v>923</v>
      </c>
      <c r="C45" s="84" t="s">
        <v>86</v>
      </c>
      <c r="D45" s="84" t="s">
        <v>84</v>
      </c>
      <c r="E45" s="84" t="s">
        <v>452</v>
      </c>
      <c r="F45" s="107"/>
      <c r="G45" s="96">
        <v>0</v>
      </c>
      <c r="H45" s="96">
        <v>0</v>
      </c>
    </row>
    <row r="46" spans="1:8" s="26" customFormat="1" ht="47.25">
      <c r="A46" s="121" t="s">
        <v>473</v>
      </c>
      <c r="B46" s="107">
        <v>923</v>
      </c>
      <c r="C46" s="84" t="s">
        <v>86</v>
      </c>
      <c r="D46" s="84" t="s">
        <v>88</v>
      </c>
      <c r="E46" s="84" t="s">
        <v>331</v>
      </c>
      <c r="F46" s="107"/>
      <c r="G46" s="96">
        <f>безвозм.пост.!D50</f>
        <v>210000</v>
      </c>
      <c r="H46" s="96">
        <f>безвозм.пост.!E50</f>
        <v>210000</v>
      </c>
    </row>
    <row r="47" spans="1:8" ht="15.75">
      <c r="A47" s="108" t="s">
        <v>76</v>
      </c>
      <c r="B47" s="304">
        <v>923</v>
      </c>
      <c r="C47" s="105" t="s">
        <v>86</v>
      </c>
      <c r="D47" s="105" t="s">
        <v>88</v>
      </c>
      <c r="E47" s="105"/>
      <c r="F47" s="304"/>
      <c r="G47" s="97">
        <f>SUM(G48:G49)</f>
        <v>1400000</v>
      </c>
      <c r="H47" s="97">
        <f>SUM(H48:H49)</f>
        <v>1350000</v>
      </c>
    </row>
    <row r="48" spans="1:8" ht="63">
      <c r="A48" s="255" t="s">
        <v>460</v>
      </c>
      <c r="B48" s="107">
        <v>923</v>
      </c>
      <c r="C48" s="84" t="s">
        <v>86</v>
      </c>
      <c r="D48" s="84" t="s">
        <v>88</v>
      </c>
      <c r="E48" s="84" t="s">
        <v>258</v>
      </c>
      <c r="F48" s="107">
        <v>200</v>
      </c>
      <c r="G48" s="96">
        <v>200000</v>
      </c>
      <c r="H48" s="96">
        <f>G48</f>
        <v>200000</v>
      </c>
    </row>
    <row r="49" spans="1:8" ht="63">
      <c r="A49" s="255" t="s">
        <v>463</v>
      </c>
      <c r="B49" s="107">
        <v>923</v>
      </c>
      <c r="C49" s="84" t="s">
        <v>86</v>
      </c>
      <c r="D49" s="84" t="s">
        <v>88</v>
      </c>
      <c r="E49" s="84" t="s">
        <v>260</v>
      </c>
      <c r="F49" s="107">
        <v>200</v>
      </c>
      <c r="G49" s="96">
        <v>1200000</v>
      </c>
      <c r="H49" s="96">
        <v>1150000</v>
      </c>
    </row>
    <row r="50" spans="1:8" s="26" customFormat="1" ht="15.75">
      <c r="A50" s="108" t="s">
        <v>144</v>
      </c>
      <c r="B50" s="304">
        <v>923</v>
      </c>
      <c r="C50" s="105" t="s">
        <v>151</v>
      </c>
      <c r="D50" s="105" t="s">
        <v>83</v>
      </c>
      <c r="E50" s="105"/>
      <c r="F50" s="304"/>
      <c r="G50" s="97">
        <f>G51</f>
        <v>230000</v>
      </c>
      <c r="H50" s="97">
        <f>H51</f>
        <v>220000</v>
      </c>
    </row>
    <row r="51" spans="1:8" ht="15.75">
      <c r="A51" s="108" t="s">
        <v>77</v>
      </c>
      <c r="B51" s="304">
        <v>923</v>
      </c>
      <c r="C51" s="105">
        <v>10</v>
      </c>
      <c r="D51" s="105" t="s">
        <v>82</v>
      </c>
      <c r="E51" s="84"/>
      <c r="F51" s="107"/>
      <c r="G51" s="97">
        <f>G52</f>
        <v>230000</v>
      </c>
      <c r="H51" s="97">
        <f>H52</f>
        <v>220000</v>
      </c>
    </row>
    <row r="52" spans="1:8" s="26" customFormat="1" ht="63">
      <c r="A52" s="110" t="s">
        <v>192</v>
      </c>
      <c r="B52" s="107">
        <v>923</v>
      </c>
      <c r="C52" s="105">
        <v>10</v>
      </c>
      <c r="D52" s="105" t="s">
        <v>82</v>
      </c>
      <c r="E52" s="84" t="s">
        <v>274</v>
      </c>
      <c r="F52" s="107">
        <v>300</v>
      </c>
      <c r="G52" s="96">
        <v>230000</v>
      </c>
      <c r="H52" s="96">
        <v>220000</v>
      </c>
    </row>
    <row r="53" spans="1:8" ht="56.25">
      <c r="A53" s="194" t="s">
        <v>123</v>
      </c>
      <c r="B53" s="304">
        <v>923</v>
      </c>
      <c r="C53" s="251"/>
      <c r="D53" s="251"/>
      <c r="E53" s="257"/>
      <c r="F53" s="258"/>
      <c r="G53" s="259">
        <f>G54+G71+G73</f>
        <v>6677360.5999999996</v>
      </c>
      <c r="H53" s="259">
        <f>H54+H71+H73</f>
        <v>6567360.5999999996</v>
      </c>
    </row>
    <row r="54" spans="1:8" ht="15.75">
      <c r="A54" s="108" t="s">
        <v>385</v>
      </c>
      <c r="B54" s="304">
        <v>923</v>
      </c>
      <c r="C54" s="105" t="s">
        <v>89</v>
      </c>
      <c r="D54" s="105" t="s">
        <v>83</v>
      </c>
      <c r="E54" s="105"/>
      <c r="F54" s="304"/>
      <c r="G54" s="97">
        <f>G55</f>
        <v>6077360.5999999996</v>
      </c>
      <c r="H54" s="97">
        <f>H55</f>
        <v>6067360.5999999996</v>
      </c>
    </row>
    <row r="55" spans="1:8" ht="15.75">
      <c r="A55" s="108" t="s">
        <v>78</v>
      </c>
      <c r="B55" s="304">
        <v>923</v>
      </c>
      <c r="C55" s="105" t="s">
        <v>89</v>
      </c>
      <c r="D55" s="105" t="s">
        <v>82</v>
      </c>
      <c r="E55" s="105"/>
      <c r="F55" s="304"/>
      <c r="G55" s="97">
        <f>G56+G62+G67+G69</f>
        <v>6077360.5999999996</v>
      </c>
      <c r="H55" s="97">
        <f>H56+H62+H67</f>
        <v>6067360.5999999996</v>
      </c>
    </row>
    <row r="56" spans="1:8" ht="31.5">
      <c r="A56" s="108" t="s">
        <v>79</v>
      </c>
      <c r="B56" s="304">
        <v>923</v>
      </c>
      <c r="C56" s="105" t="s">
        <v>89</v>
      </c>
      <c r="D56" s="105" t="s">
        <v>82</v>
      </c>
      <c r="E56" s="105" t="s">
        <v>263</v>
      </c>
      <c r="F56" s="304"/>
      <c r="G56" s="97">
        <f>SUM(G57:G61)</f>
        <v>4060060</v>
      </c>
      <c r="H56" s="97">
        <f>SUM(H57:H61)</f>
        <v>4050060</v>
      </c>
    </row>
    <row r="57" spans="1:8" ht="110.25">
      <c r="A57" s="255" t="s">
        <v>201</v>
      </c>
      <c r="B57" s="107">
        <v>923</v>
      </c>
      <c r="C57" s="84" t="s">
        <v>89</v>
      </c>
      <c r="D57" s="84" t="s">
        <v>82</v>
      </c>
      <c r="E57" s="84" t="s">
        <v>263</v>
      </c>
      <c r="F57" s="107">
        <v>100</v>
      </c>
      <c r="G57" s="111">
        <v>2050060</v>
      </c>
      <c r="H57" s="111">
        <f>G57</f>
        <v>2050060</v>
      </c>
    </row>
    <row r="58" spans="1:8" ht="126">
      <c r="A58" s="255" t="s">
        <v>200</v>
      </c>
      <c r="B58" s="107">
        <v>923</v>
      </c>
      <c r="C58" s="84" t="s">
        <v>89</v>
      </c>
      <c r="D58" s="84" t="s">
        <v>82</v>
      </c>
      <c r="E58" s="84" t="s">
        <v>264</v>
      </c>
      <c r="F58" s="107">
        <v>100</v>
      </c>
      <c r="G58" s="111">
        <v>0</v>
      </c>
      <c r="H58" s="111">
        <v>0</v>
      </c>
    </row>
    <row r="59" spans="1:8" ht="47.25">
      <c r="A59" s="255" t="s">
        <v>464</v>
      </c>
      <c r="B59" s="107">
        <v>923</v>
      </c>
      <c r="C59" s="84" t="s">
        <v>89</v>
      </c>
      <c r="D59" s="84" t="s">
        <v>82</v>
      </c>
      <c r="E59" s="84" t="s">
        <v>263</v>
      </c>
      <c r="F59" s="107">
        <v>200</v>
      </c>
      <c r="G59" s="111">
        <v>1450000</v>
      </c>
      <c r="H59" s="111">
        <f>G59</f>
        <v>1450000</v>
      </c>
    </row>
    <row r="60" spans="1:8" ht="47.25">
      <c r="A60" s="255" t="s">
        <v>552</v>
      </c>
      <c r="B60" s="107">
        <v>923</v>
      </c>
      <c r="C60" s="84" t="s">
        <v>89</v>
      </c>
      <c r="D60" s="84" t="s">
        <v>82</v>
      </c>
      <c r="E60" s="84" t="s">
        <v>551</v>
      </c>
      <c r="F60" s="107">
        <v>200</v>
      </c>
      <c r="G60" s="111">
        <v>500000</v>
      </c>
      <c r="H60" s="111">
        <f>G60</f>
        <v>500000</v>
      </c>
    </row>
    <row r="61" spans="1:8" ht="47.25">
      <c r="A61" s="255" t="s">
        <v>202</v>
      </c>
      <c r="B61" s="107">
        <v>923</v>
      </c>
      <c r="C61" s="84" t="s">
        <v>89</v>
      </c>
      <c r="D61" s="84" t="s">
        <v>82</v>
      </c>
      <c r="E61" s="84" t="s">
        <v>263</v>
      </c>
      <c r="F61" s="107">
        <v>800</v>
      </c>
      <c r="G61" s="111">
        <v>60000</v>
      </c>
      <c r="H61" s="111">
        <v>50000</v>
      </c>
    </row>
    <row r="62" spans="1:8" s="109" customFormat="1" ht="15.75">
      <c r="A62" s="108" t="s">
        <v>211</v>
      </c>
      <c r="B62" s="304">
        <v>923</v>
      </c>
      <c r="C62" s="105" t="s">
        <v>89</v>
      </c>
      <c r="D62" s="105" t="s">
        <v>82</v>
      </c>
      <c r="E62" s="105" t="s">
        <v>276</v>
      </c>
      <c r="F62" s="304"/>
      <c r="G62" s="111">
        <f>SUM(G63:G66)</f>
        <v>817300.6</v>
      </c>
      <c r="H62" s="117">
        <f>H63+H64+H65+H66</f>
        <v>817300.6</v>
      </c>
    </row>
    <row r="63" spans="1:8" s="109" customFormat="1" ht="141.75">
      <c r="A63" s="110" t="s">
        <v>208</v>
      </c>
      <c r="B63" s="107">
        <v>923</v>
      </c>
      <c r="C63" s="84" t="s">
        <v>89</v>
      </c>
      <c r="D63" s="84" t="s">
        <v>82</v>
      </c>
      <c r="E63" s="84" t="s">
        <v>415</v>
      </c>
      <c r="F63" s="107">
        <v>100</v>
      </c>
      <c r="G63" s="111">
        <f>безвозм.пост.!D25+безвозм.пост.!D26</f>
        <v>663379.56000000006</v>
      </c>
      <c r="H63" s="111">
        <f>безвозм.пост.!E25+безвозм.пост.!E26</f>
        <v>663379.56000000006</v>
      </c>
    </row>
    <row r="64" spans="1:8" s="109" customFormat="1" ht="78.75">
      <c r="A64" s="110" t="s">
        <v>466</v>
      </c>
      <c r="B64" s="107">
        <v>923</v>
      </c>
      <c r="C64" s="84" t="s">
        <v>89</v>
      </c>
      <c r="D64" s="84" t="s">
        <v>82</v>
      </c>
      <c r="E64" s="84" t="s">
        <v>415</v>
      </c>
      <c r="F64" s="107">
        <v>200</v>
      </c>
      <c r="G64" s="111">
        <f>безвозм.пост.!D27+безвозм.пост.!D28</f>
        <v>153921.03999999992</v>
      </c>
      <c r="H64" s="111">
        <f>безвозм.пост.!E27+безвозм.пост.!E28</f>
        <v>153921.03999999992</v>
      </c>
    </row>
    <row r="65" spans="1:8" ht="141.75">
      <c r="A65" s="110" t="s">
        <v>209</v>
      </c>
      <c r="B65" s="107">
        <v>923</v>
      </c>
      <c r="C65" s="84" t="s">
        <v>89</v>
      </c>
      <c r="D65" s="84" t="s">
        <v>82</v>
      </c>
      <c r="E65" s="84" t="s">
        <v>270</v>
      </c>
      <c r="F65" s="107">
        <v>100</v>
      </c>
      <c r="G65" s="111">
        <f>безвозм.пост.!D32</f>
        <v>0</v>
      </c>
      <c r="H65" s="111">
        <f>безвозм.пост.!E32</f>
        <v>0</v>
      </c>
    </row>
    <row r="66" spans="1:8" ht="147" customHeight="1">
      <c r="A66" s="110" t="s">
        <v>210</v>
      </c>
      <c r="B66" s="107">
        <v>923</v>
      </c>
      <c r="C66" s="84" t="s">
        <v>89</v>
      </c>
      <c r="D66" s="84" t="s">
        <v>82</v>
      </c>
      <c r="E66" s="84" t="s">
        <v>271</v>
      </c>
      <c r="F66" s="107">
        <v>100</v>
      </c>
      <c r="G66" s="111">
        <f>безвозм.пост.!D36</f>
        <v>0</v>
      </c>
      <c r="H66" s="111">
        <f>безвозм.пост.!E36</f>
        <v>0</v>
      </c>
    </row>
    <row r="67" spans="1:8" s="109" customFormat="1" ht="15.75">
      <c r="A67" s="108" t="s">
        <v>213</v>
      </c>
      <c r="B67" s="304">
        <v>923</v>
      </c>
      <c r="C67" s="105" t="s">
        <v>89</v>
      </c>
      <c r="D67" s="105" t="s">
        <v>82</v>
      </c>
      <c r="E67" s="105" t="s">
        <v>272</v>
      </c>
      <c r="F67" s="304"/>
      <c r="G67" s="112">
        <f>G68</f>
        <v>1200000</v>
      </c>
      <c r="H67" s="112">
        <f>H68</f>
        <v>1200000</v>
      </c>
    </row>
    <row r="68" spans="1:8" s="109" customFormat="1" ht="63">
      <c r="A68" s="110" t="s">
        <v>472</v>
      </c>
      <c r="B68" s="107">
        <v>923</v>
      </c>
      <c r="C68" s="84" t="s">
        <v>89</v>
      </c>
      <c r="D68" s="84" t="s">
        <v>82</v>
      </c>
      <c r="E68" s="84" t="s">
        <v>273</v>
      </c>
      <c r="F68" s="107">
        <v>200</v>
      </c>
      <c r="G68" s="111">
        <f>безвозм.пост.!D40</f>
        <v>1200000</v>
      </c>
      <c r="H68" s="111">
        <f>безвозм.пост.!E40</f>
        <v>1200000</v>
      </c>
    </row>
    <row r="69" spans="1:8" s="109" customFormat="1" ht="47.25">
      <c r="A69" s="108" t="s">
        <v>417</v>
      </c>
      <c r="B69" s="304">
        <v>923</v>
      </c>
      <c r="C69" s="122" t="s">
        <v>89</v>
      </c>
      <c r="D69" s="122" t="s">
        <v>82</v>
      </c>
      <c r="E69" s="105" t="s">
        <v>409</v>
      </c>
      <c r="F69" s="304"/>
      <c r="G69" s="190">
        <f>G70</f>
        <v>0</v>
      </c>
      <c r="H69" s="190">
        <f>H70</f>
        <v>0</v>
      </c>
    </row>
    <row r="70" spans="1:8" s="109" customFormat="1" ht="141.75">
      <c r="A70" s="110" t="s">
        <v>203</v>
      </c>
      <c r="B70" s="107">
        <v>923</v>
      </c>
      <c r="C70" s="115" t="s">
        <v>89</v>
      </c>
      <c r="D70" s="115" t="s">
        <v>82</v>
      </c>
      <c r="E70" s="84" t="s">
        <v>407</v>
      </c>
      <c r="F70" s="107">
        <v>100</v>
      </c>
      <c r="G70" s="191">
        <f>безвозм.пост.!D9</f>
        <v>0</v>
      </c>
      <c r="H70" s="191">
        <f>безвозм.пост.!E9</f>
        <v>0</v>
      </c>
    </row>
    <row r="71" spans="1:8" ht="31.5">
      <c r="A71" s="108" t="s">
        <v>386</v>
      </c>
      <c r="B71" s="304">
        <v>923</v>
      </c>
      <c r="C71" s="105">
        <v>11</v>
      </c>
      <c r="D71" s="105" t="s">
        <v>86</v>
      </c>
      <c r="E71" s="84"/>
      <c r="F71" s="107"/>
      <c r="G71" s="97">
        <f>G72</f>
        <v>100000</v>
      </c>
      <c r="H71" s="97">
        <f>H72</f>
        <v>100000</v>
      </c>
    </row>
    <row r="72" spans="1:8" ht="47.25">
      <c r="A72" s="255" t="s">
        <v>465</v>
      </c>
      <c r="B72" s="107">
        <v>923</v>
      </c>
      <c r="C72" s="84">
        <v>11</v>
      </c>
      <c r="D72" s="84" t="s">
        <v>86</v>
      </c>
      <c r="E72" s="84" t="s">
        <v>266</v>
      </c>
      <c r="F72" s="107">
        <v>200</v>
      </c>
      <c r="G72" s="96">
        <f>'Пр. 7'!G86</f>
        <v>100000</v>
      </c>
      <c r="H72" s="96">
        <f>G72</f>
        <v>100000</v>
      </c>
    </row>
    <row r="73" spans="1:8" ht="15.75">
      <c r="A73" s="108" t="s">
        <v>76</v>
      </c>
      <c r="B73" s="304">
        <v>923</v>
      </c>
      <c r="C73" s="105" t="s">
        <v>86</v>
      </c>
      <c r="D73" s="105" t="s">
        <v>88</v>
      </c>
      <c r="E73" s="84"/>
      <c r="F73" s="107"/>
      <c r="G73" s="264">
        <f>G74</f>
        <v>500000</v>
      </c>
      <c r="H73" s="264">
        <f>H74</f>
        <v>400000</v>
      </c>
    </row>
    <row r="74" spans="1:8" ht="63">
      <c r="A74" s="110" t="s">
        <v>471</v>
      </c>
      <c r="B74" s="107">
        <v>923</v>
      </c>
      <c r="C74" s="84" t="s">
        <v>86</v>
      </c>
      <c r="D74" s="84" t="s">
        <v>88</v>
      </c>
      <c r="E74" s="84" t="s">
        <v>268</v>
      </c>
      <c r="F74" s="107">
        <v>200</v>
      </c>
      <c r="G74" s="96">
        <v>500000</v>
      </c>
      <c r="H74" s="96">
        <v>400000</v>
      </c>
    </row>
    <row r="75" spans="1:8" ht="15.75">
      <c r="A75" s="379" t="s">
        <v>492</v>
      </c>
      <c r="B75" s="107"/>
      <c r="C75" s="84"/>
      <c r="D75" s="84"/>
      <c r="E75" s="84"/>
      <c r="F75" s="107"/>
      <c r="G75" s="126">
        <f>G12+G53</f>
        <v>17905000</v>
      </c>
      <c r="H75" s="126">
        <f>H12+H53</f>
        <v>17740000</v>
      </c>
    </row>
  </sheetData>
  <mergeCells count="8">
    <mergeCell ref="F6:H6"/>
    <mergeCell ref="A8:H8"/>
    <mergeCell ref="G10:H10"/>
    <mergeCell ref="F1:H1"/>
    <mergeCell ref="F2:H2"/>
    <mergeCell ref="F3:H3"/>
    <mergeCell ref="F4:H4"/>
    <mergeCell ref="F5:H5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0"/>
  <sheetViews>
    <sheetView topLeftCell="A7" workbookViewId="0">
      <selection activeCell="B15" sqref="B15"/>
    </sheetView>
  </sheetViews>
  <sheetFormatPr defaultRowHeight="15"/>
  <cols>
    <col min="1" max="1" width="10.7109375" style="189" customWidth="1"/>
    <col min="2" max="2" width="42.85546875" style="193" customWidth="1"/>
    <col min="3" max="3" width="14.42578125" style="189" customWidth="1"/>
    <col min="4" max="4" width="15.140625" style="189" customWidth="1"/>
    <col min="5" max="5" width="16.140625" style="189" customWidth="1"/>
    <col min="7" max="7" width="11.42578125" bestFit="1" customWidth="1"/>
    <col min="9" max="9" width="11.42578125" bestFit="1" customWidth="1"/>
  </cols>
  <sheetData>
    <row r="1" spans="1:9" ht="15" customHeight="1">
      <c r="C1" s="487" t="s">
        <v>214</v>
      </c>
      <c r="D1" s="487"/>
      <c r="E1" s="487"/>
    </row>
    <row r="2" spans="1:9" ht="15" customHeight="1">
      <c r="C2" s="475" t="s">
        <v>33</v>
      </c>
      <c r="D2" s="475"/>
      <c r="E2" s="475"/>
    </row>
    <row r="3" spans="1:9" ht="15" customHeight="1">
      <c r="C3" s="475" t="s">
        <v>109</v>
      </c>
      <c r="D3" s="475"/>
      <c r="E3" s="475"/>
    </row>
    <row r="4" spans="1:9" ht="15" customHeight="1">
      <c r="C4" s="475" t="s">
        <v>27</v>
      </c>
      <c r="D4" s="475"/>
      <c r="E4" s="475"/>
    </row>
    <row r="5" spans="1:9" ht="15" customHeight="1">
      <c r="C5" s="475" t="s">
        <v>28</v>
      </c>
      <c r="D5" s="475"/>
      <c r="E5" s="475"/>
    </row>
    <row r="6" spans="1:9" ht="15.75">
      <c r="C6" s="475" t="s">
        <v>562</v>
      </c>
      <c r="D6" s="475"/>
      <c r="E6" s="475"/>
    </row>
    <row r="7" spans="1:9" ht="15.75">
      <c r="C7" s="475"/>
      <c r="D7" s="475"/>
      <c r="E7" s="475"/>
    </row>
    <row r="8" spans="1:9" ht="15.75" customHeight="1">
      <c r="A8" s="495" t="s">
        <v>544</v>
      </c>
      <c r="B8" s="496"/>
      <c r="C8" s="496"/>
      <c r="D8" s="496"/>
      <c r="E8" s="496"/>
    </row>
    <row r="9" spans="1:9" ht="15.75" customHeight="1">
      <c r="A9" s="496"/>
      <c r="B9" s="496"/>
      <c r="C9" s="496"/>
      <c r="D9" s="496"/>
      <c r="E9" s="496"/>
    </row>
    <row r="10" spans="1:9">
      <c r="A10" s="496"/>
      <c r="B10" s="496"/>
      <c r="C10" s="496"/>
      <c r="D10" s="496"/>
      <c r="E10" s="496"/>
    </row>
    <row r="12" spans="1:9" ht="15.75">
      <c r="A12" s="493" t="s">
        <v>128</v>
      </c>
      <c r="B12" s="492" t="s">
        <v>34</v>
      </c>
      <c r="C12" s="490" t="s">
        <v>127</v>
      </c>
      <c r="D12" s="491"/>
      <c r="E12" s="491"/>
    </row>
    <row r="13" spans="1:9" ht="15.75">
      <c r="A13" s="494"/>
      <c r="B13" s="492"/>
      <c r="C13" s="307" t="s">
        <v>344</v>
      </c>
      <c r="D13" s="307" t="s">
        <v>427</v>
      </c>
      <c r="E13" s="307" t="s">
        <v>533</v>
      </c>
    </row>
    <row r="14" spans="1:9" s="86" customFormat="1" ht="47.25">
      <c r="A14" s="308">
        <v>100</v>
      </c>
      <c r="B14" s="108" t="s">
        <v>388</v>
      </c>
      <c r="C14" s="309">
        <f>C15+C16+C17+C18+C19</f>
        <v>6456000</v>
      </c>
      <c r="D14" s="309">
        <f>D15+D16+D17+D18+D19</f>
        <v>6137622.4000000004</v>
      </c>
      <c r="E14" s="309">
        <f t="shared" ref="E14" si="0">E15+E16+E17+E18+E19</f>
        <v>6134222.4000000004</v>
      </c>
      <c r="I14" s="271"/>
    </row>
    <row r="15" spans="1:9" ht="63">
      <c r="A15" s="84" t="s">
        <v>129</v>
      </c>
      <c r="B15" s="310" t="s">
        <v>67</v>
      </c>
      <c r="C15" s="311">
        <f>'Пр. 7'!G15</f>
        <v>1091000</v>
      </c>
      <c r="D15" s="311">
        <f>Пр.8!H15</f>
        <v>1042000</v>
      </c>
      <c r="E15" s="311">
        <f>Пр.8!H15</f>
        <v>1042000</v>
      </c>
    </row>
    <row r="16" spans="1:9" ht="94.5">
      <c r="A16" s="84" t="s">
        <v>130</v>
      </c>
      <c r="B16" s="310" t="s">
        <v>80</v>
      </c>
      <c r="C16" s="311">
        <f>'Пр. 7'!G16</f>
        <v>5155000</v>
      </c>
      <c r="D16" s="311">
        <f>Пр.8!G16</f>
        <v>4965000</v>
      </c>
      <c r="E16" s="311">
        <f>Пр.8!H16</f>
        <v>4965000</v>
      </c>
      <c r="G16" s="30"/>
    </row>
    <row r="17" spans="1:7" ht="63">
      <c r="A17" s="84" t="s">
        <v>133</v>
      </c>
      <c r="B17" s="312" t="s">
        <v>206</v>
      </c>
      <c r="C17" s="311">
        <f>'Пр. 7'!G21</f>
        <v>0</v>
      </c>
      <c r="D17" s="311">
        <f>Пр.8!G21</f>
        <v>27491.279999999999</v>
      </c>
      <c r="E17" s="311">
        <f>Пр.8!H21</f>
        <v>0</v>
      </c>
    </row>
    <row r="18" spans="1:7" ht="15.75">
      <c r="A18" s="84" t="s">
        <v>294</v>
      </c>
      <c r="B18" s="312" t="s">
        <v>277</v>
      </c>
      <c r="C18" s="311">
        <f>'Пр. 7'!G23</f>
        <v>100000</v>
      </c>
      <c r="D18" s="311">
        <f>Пр.8!G23</f>
        <v>100000</v>
      </c>
      <c r="E18" s="311">
        <f>Пр.8!H23</f>
        <v>100000</v>
      </c>
    </row>
    <row r="19" spans="1:7" s="86" customFormat="1" ht="15.75">
      <c r="A19" s="84" t="s">
        <v>134</v>
      </c>
      <c r="B19" s="310" t="s">
        <v>69</v>
      </c>
      <c r="C19" s="311">
        <f>'Пр. 7'!G25</f>
        <v>110000</v>
      </c>
      <c r="D19" s="311">
        <f>Пр.8!G25</f>
        <v>3131.12</v>
      </c>
      <c r="E19" s="311">
        <f>Пр.8!H25</f>
        <v>27222.400000000001</v>
      </c>
    </row>
    <row r="20" spans="1:7" ht="15.75">
      <c r="A20" s="105" t="s">
        <v>338</v>
      </c>
      <c r="B20" s="313" t="s">
        <v>389</v>
      </c>
      <c r="C20" s="309">
        <f>C21</f>
        <v>238850</v>
      </c>
      <c r="D20" s="309">
        <f t="shared" ref="D20:E20" si="1">D21</f>
        <v>246500</v>
      </c>
      <c r="E20" s="309">
        <f t="shared" si="1"/>
        <v>254900</v>
      </c>
    </row>
    <row r="21" spans="1:7" ht="31.5">
      <c r="A21" s="84" t="s">
        <v>135</v>
      </c>
      <c r="B21" s="310" t="s">
        <v>71</v>
      </c>
      <c r="C21" s="311">
        <f>'Пр. 7'!G31</f>
        <v>238850</v>
      </c>
      <c r="D21" s="311">
        <f>Пр.8!G29</f>
        <v>246500</v>
      </c>
      <c r="E21" s="311">
        <f>Пр.8!H29</f>
        <v>254900</v>
      </c>
    </row>
    <row r="22" spans="1:7" s="86" customFormat="1" ht="47.25">
      <c r="A22" s="105" t="s">
        <v>136</v>
      </c>
      <c r="B22" s="314" t="s">
        <v>390</v>
      </c>
      <c r="C22" s="309">
        <f>C23+C24</f>
        <v>1200000</v>
      </c>
      <c r="D22" s="309">
        <f>D23+D24</f>
        <v>1200000</v>
      </c>
      <c r="E22" s="309">
        <f>E23+E24</f>
        <v>1200000</v>
      </c>
    </row>
    <row r="23" spans="1:7" ht="15.75">
      <c r="A23" s="84" t="s">
        <v>137</v>
      </c>
      <c r="B23" s="310" t="s">
        <v>73</v>
      </c>
      <c r="C23" s="311">
        <f>'Пр. 7'!G35</f>
        <v>1200000</v>
      </c>
      <c r="D23" s="311">
        <f>Пр.8!G33</f>
        <v>1200000</v>
      </c>
      <c r="E23" s="311">
        <f>Пр.8!H33</f>
        <v>1200000</v>
      </c>
    </row>
    <row r="24" spans="1:7" s="86" customFormat="1" ht="47.25">
      <c r="A24" s="84" t="s">
        <v>482</v>
      </c>
      <c r="B24" s="310" t="s">
        <v>481</v>
      </c>
      <c r="C24" s="311">
        <f>'Пр. 7'!G37</f>
        <v>0</v>
      </c>
      <c r="D24" s="311"/>
      <c r="E24" s="311"/>
    </row>
    <row r="25" spans="1:7" s="26" customFormat="1" ht="15.75">
      <c r="A25" s="105" t="s">
        <v>230</v>
      </c>
      <c r="B25" s="314" t="s">
        <v>391</v>
      </c>
      <c r="C25" s="309">
        <f>'Пр. 7'!G39</f>
        <v>4831964</v>
      </c>
      <c r="D25" s="309">
        <f>Пр.8!G35</f>
        <v>1468517</v>
      </c>
      <c r="E25" s="309">
        <f>Пр.8!H35</f>
        <v>1468517</v>
      </c>
    </row>
    <row r="26" spans="1:7" s="86" customFormat="1" ht="15.75">
      <c r="A26" s="84" t="s">
        <v>488</v>
      </c>
      <c r="B26" s="310" t="s">
        <v>489</v>
      </c>
      <c r="C26" s="311">
        <f>'Пр. 7'!G40</f>
        <v>0</v>
      </c>
      <c r="D26" s="311"/>
      <c r="E26" s="311"/>
    </row>
    <row r="27" spans="1:7" s="29" customFormat="1" ht="15.75">
      <c r="A27" s="315" t="s">
        <v>237</v>
      </c>
      <c r="B27" s="316" t="s">
        <v>235</v>
      </c>
      <c r="C27" s="311">
        <f>'Пр. 7'!G42</f>
        <v>4731964</v>
      </c>
      <c r="D27" s="311">
        <f>Пр.8!G36</f>
        <v>1468517</v>
      </c>
      <c r="E27" s="311">
        <f>Пр.8!H36</f>
        <v>1468517</v>
      </c>
    </row>
    <row r="28" spans="1:7" s="29" customFormat="1" ht="31.5">
      <c r="A28" s="315" t="s">
        <v>440</v>
      </c>
      <c r="B28" s="310" t="s">
        <v>441</v>
      </c>
      <c r="C28" s="311">
        <f>'Пр. 7'!G47</f>
        <v>100000</v>
      </c>
      <c r="D28" s="311"/>
      <c r="E28" s="311"/>
    </row>
    <row r="29" spans="1:7" ht="31.5">
      <c r="A29" s="105" t="s">
        <v>138</v>
      </c>
      <c r="B29" s="314" t="s">
        <v>392</v>
      </c>
      <c r="C29" s="309">
        <f>C30+C32+C31</f>
        <v>5983000</v>
      </c>
      <c r="D29" s="309">
        <f t="shared" ref="D29:E29" si="2">D30+D32+D31</f>
        <v>2445000</v>
      </c>
      <c r="E29" s="309">
        <f t="shared" si="2"/>
        <v>2295000</v>
      </c>
    </row>
    <row r="30" spans="1:7" s="29" customFormat="1" ht="15.75">
      <c r="A30" s="84" t="s">
        <v>508</v>
      </c>
      <c r="B30" s="310" t="s">
        <v>505</v>
      </c>
      <c r="C30" s="311">
        <f>'Пр. 7'!G50</f>
        <v>0</v>
      </c>
      <c r="D30" s="311"/>
      <c r="E30" s="311"/>
    </row>
    <row r="31" spans="1:7" s="86" customFormat="1" ht="15.75">
      <c r="A31" s="84" t="s">
        <v>233</v>
      </c>
      <c r="B31" s="310" t="s">
        <v>232</v>
      </c>
      <c r="C31" s="311">
        <f>'Пр. 7'!G52</f>
        <v>2243000</v>
      </c>
      <c r="D31" s="311">
        <f>Пр.8!G43</f>
        <v>545000</v>
      </c>
      <c r="E31" s="311">
        <f>Пр.8!H43</f>
        <v>545000</v>
      </c>
    </row>
    <row r="32" spans="1:7" ht="15.75">
      <c r="A32" s="84" t="s">
        <v>139</v>
      </c>
      <c r="B32" s="310" t="s">
        <v>76</v>
      </c>
      <c r="C32" s="311">
        <f>'Пр. 7'!G57+'Пр. 7'!G87</f>
        <v>3740000</v>
      </c>
      <c r="D32" s="311">
        <f>Пр.8!G47+Пр.8!G73</f>
        <v>1900000</v>
      </c>
      <c r="E32" s="311">
        <f>Пр.8!H47+Пр.8!H73</f>
        <v>1750000</v>
      </c>
      <c r="G32" s="30"/>
    </row>
    <row r="33" spans="1:5" ht="15.75">
      <c r="A33" s="105" t="s">
        <v>143</v>
      </c>
      <c r="B33" s="314" t="s">
        <v>393</v>
      </c>
      <c r="C33" s="309">
        <f>C34</f>
        <v>230000</v>
      </c>
      <c r="D33" s="309">
        <f>D34</f>
        <v>230000</v>
      </c>
      <c r="E33" s="309">
        <f>E34</f>
        <v>220000</v>
      </c>
    </row>
    <row r="34" spans="1:5" ht="15.75">
      <c r="A34" s="84" t="s">
        <v>142</v>
      </c>
      <c r="B34" s="310" t="s">
        <v>77</v>
      </c>
      <c r="C34" s="311">
        <f>'Пр. 7'!G64</f>
        <v>230000</v>
      </c>
      <c r="D34" s="311">
        <f>Пр.8!G50</f>
        <v>230000</v>
      </c>
      <c r="E34" s="311">
        <f>Пр.8!H50</f>
        <v>220000</v>
      </c>
    </row>
    <row r="35" spans="1:5" s="86" customFormat="1" ht="15.75">
      <c r="A35" s="317" t="s">
        <v>140</v>
      </c>
      <c r="B35" s="108" t="s">
        <v>385</v>
      </c>
      <c r="C35" s="318">
        <f>C36</f>
        <v>16119300.68</v>
      </c>
      <c r="D35" s="318">
        <f t="shared" ref="D35" si="3">D36</f>
        <v>6077360.5999999996</v>
      </c>
      <c r="E35" s="318">
        <f t="shared" ref="E35" si="4">E36</f>
        <v>6067360.5999999996</v>
      </c>
    </row>
    <row r="36" spans="1:5" s="86" customFormat="1" ht="15.75">
      <c r="A36" s="319" t="s">
        <v>141</v>
      </c>
      <c r="B36" s="320" t="s">
        <v>78</v>
      </c>
      <c r="C36" s="321">
        <f>'Пр. 7'!G66+'Пр. 7'!G89</f>
        <v>16119300.68</v>
      </c>
      <c r="D36" s="321">
        <f>Пр.8!G54</f>
        <v>6077360.5999999996</v>
      </c>
      <c r="E36" s="321">
        <f>Пр.8!H54</f>
        <v>6067360.5999999996</v>
      </c>
    </row>
    <row r="37" spans="1:5" ht="15.75">
      <c r="A37" s="322">
        <v>1100</v>
      </c>
      <c r="B37" s="314" t="s">
        <v>387</v>
      </c>
      <c r="C37" s="309">
        <f>C38</f>
        <v>100000</v>
      </c>
      <c r="D37" s="309">
        <f t="shared" ref="D37" si="5">D38</f>
        <v>100000</v>
      </c>
      <c r="E37" s="309">
        <f t="shared" ref="E37" si="6">E38</f>
        <v>100000</v>
      </c>
    </row>
    <row r="38" spans="1:5" ht="31.5">
      <c r="A38" s="323">
        <v>1105</v>
      </c>
      <c r="B38" s="310" t="s">
        <v>386</v>
      </c>
      <c r="C38" s="311">
        <f>'Пр. 7'!G86</f>
        <v>100000</v>
      </c>
      <c r="D38" s="311">
        <f>Пр.8!G71</f>
        <v>100000</v>
      </c>
      <c r="E38" s="311">
        <f>Пр.8!H71</f>
        <v>100000</v>
      </c>
    </row>
    <row r="39" spans="1:5" ht="14.25" customHeight="1" thickBot="1">
      <c r="A39" s="312"/>
      <c r="B39" s="196"/>
      <c r="C39" s="324"/>
      <c r="D39" s="324"/>
      <c r="E39" s="324"/>
    </row>
    <row r="40" spans="1:5" s="244" customFormat="1" ht="16.5" thickBot="1">
      <c r="A40" s="325"/>
      <c r="B40" s="326" t="s">
        <v>145</v>
      </c>
      <c r="C40" s="327">
        <f>C14+C20+C22+C25+C29+C33+C35+C37</f>
        <v>35159114.68</v>
      </c>
      <c r="D40" s="327">
        <f>D14+D20+D22+D25+D29+D33+D35+D37</f>
        <v>17905000</v>
      </c>
      <c r="E40" s="327">
        <f>E14+E20+E22+E25+E29+E33+E35+E37</f>
        <v>17740000</v>
      </c>
    </row>
    <row r="41" spans="1:5" ht="15" customHeight="1">
      <c r="A41" s="328"/>
      <c r="B41" s="236"/>
      <c r="C41" s="329"/>
      <c r="D41" s="329"/>
      <c r="E41" s="329"/>
    </row>
    <row r="42" spans="1:5" ht="15" customHeight="1">
      <c r="A42" s="328"/>
      <c r="B42" s="236"/>
      <c r="C42" s="329"/>
      <c r="D42" s="329"/>
      <c r="E42" s="329"/>
    </row>
    <row r="43" spans="1:5" ht="15" customHeight="1">
      <c r="A43" s="328"/>
      <c r="B43" s="236"/>
      <c r="C43" s="329"/>
      <c r="D43" s="329"/>
      <c r="E43" s="329"/>
    </row>
    <row r="44" spans="1:5" ht="15" customHeight="1">
      <c r="A44" s="328"/>
      <c r="B44" s="236"/>
      <c r="C44" s="329"/>
      <c r="D44" s="329"/>
      <c r="E44" s="329"/>
    </row>
    <row r="45" spans="1:5" ht="15" customHeight="1">
      <c r="A45" s="328"/>
      <c r="B45" s="236"/>
      <c r="C45" s="329"/>
      <c r="D45" s="329"/>
      <c r="E45" s="329"/>
    </row>
    <row r="46" spans="1:5" ht="15" customHeight="1">
      <c r="A46" s="328"/>
      <c r="B46" s="236"/>
      <c r="C46" s="329"/>
      <c r="D46" s="329"/>
      <c r="E46" s="329"/>
    </row>
    <row r="47" spans="1:5" ht="15" customHeight="1">
      <c r="A47" s="328"/>
      <c r="B47" s="236"/>
      <c r="C47" s="330"/>
      <c r="D47" s="330"/>
      <c r="E47" s="330"/>
    </row>
    <row r="48" spans="1:5" ht="15.75">
      <c r="A48" s="331"/>
      <c r="B48" s="332"/>
      <c r="C48" s="333"/>
      <c r="D48" s="333"/>
      <c r="E48" s="333"/>
    </row>
    <row r="49" spans="1:5" ht="15.75">
      <c r="A49" s="331"/>
      <c r="B49" s="332"/>
      <c r="C49" s="333"/>
      <c r="D49" s="333"/>
      <c r="E49" s="333"/>
    </row>
    <row r="50" spans="1:5" ht="15.75">
      <c r="A50" s="331"/>
      <c r="B50" s="332"/>
      <c r="C50" s="333"/>
      <c r="D50" s="333"/>
      <c r="E50" s="333"/>
    </row>
    <row r="51" spans="1:5" ht="15.75">
      <c r="A51" s="334"/>
      <c r="B51" s="335"/>
      <c r="C51" s="336"/>
      <c r="D51" s="336"/>
      <c r="E51" s="336"/>
    </row>
    <row r="52" spans="1:5" ht="15.75">
      <c r="A52" s="334"/>
      <c r="B52" s="335"/>
      <c r="C52" s="336"/>
      <c r="D52" s="336"/>
      <c r="E52" s="336"/>
    </row>
    <row r="53" spans="1:5" ht="15.75">
      <c r="A53" s="334"/>
      <c r="B53" s="335"/>
      <c r="C53" s="336"/>
      <c r="D53" s="336"/>
      <c r="E53" s="336"/>
    </row>
    <row r="54" spans="1:5" ht="15.75">
      <c r="A54" s="334"/>
      <c r="B54" s="335"/>
      <c r="C54" s="336"/>
      <c r="D54" s="336"/>
      <c r="E54" s="336"/>
    </row>
    <row r="55" spans="1:5" ht="15.75">
      <c r="A55" s="334"/>
      <c r="B55" s="335"/>
      <c r="C55" s="336"/>
      <c r="D55" s="336"/>
      <c r="E55" s="336"/>
    </row>
    <row r="56" spans="1:5" ht="15.75">
      <c r="A56" s="334"/>
      <c r="B56" s="335"/>
      <c r="C56" s="336"/>
      <c r="D56" s="336"/>
      <c r="E56" s="336"/>
    </row>
    <row r="57" spans="1:5" ht="15.75">
      <c r="A57" s="334"/>
      <c r="B57" s="335"/>
      <c r="C57" s="336"/>
      <c r="D57" s="336"/>
      <c r="E57" s="336"/>
    </row>
    <row r="58" spans="1:5" ht="15.75">
      <c r="A58" s="334"/>
      <c r="B58" s="335"/>
      <c r="C58" s="336"/>
      <c r="D58" s="336"/>
      <c r="E58" s="336"/>
    </row>
    <row r="59" spans="1:5" ht="15.75">
      <c r="A59" s="334"/>
      <c r="B59" s="335"/>
      <c r="C59" s="336"/>
      <c r="D59" s="336"/>
      <c r="E59" s="336"/>
    </row>
    <row r="60" spans="1:5" ht="15.75">
      <c r="A60" s="334"/>
      <c r="B60" s="335"/>
      <c r="C60" s="336"/>
      <c r="D60" s="336"/>
      <c r="E60" s="336"/>
    </row>
    <row r="61" spans="1:5" ht="15.75">
      <c r="A61" s="334"/>
      <c r="B61" s="335"/>
      <c r="C61" s="336"/>
      <c r="D61" s="336"/>
      <c r="E61" s="336"/>
    </row>
    <row r="62" spans="1:5" ht="15.75">
      <c r="A62" s="334"/>
      <c r="B62" s="335"/>
      <c r="C62" s="336"/>
      <c r="D62" s="336"/>
      <c r="E62" s="336"/>
    </row>
    <row r="63" spans="1:5" ht="15.75">
      <c r="A63" s="334"/>
      <c r="B63" s="335"/>
      <c r="C63" s="336"/>
      <c r="D63" s="336"/>
      <c r="E63" s="336"/>
    </row>
    <row r="64" spans="1:5" ht="15.75">
      <c r="A64" s="334"/>
      <c r="B64" s="335"/>
      <c r="C64" s="336"/>
      <c r="D64" s="336"/>
      <c r="E64" s="336"/>
    </row>
    <row r="65" spans="1:5" ht="15.75">
      <c r="A65" s="334"/>
      <c r="B65" s="335"/>
      <c r="C65" s="336"/>
      <c r="D65" s="336"/>
      <c r="E65" s="336"/>
    </row>
    <row r="66" spans="1:5" ht="15.75">
      <c r="A66" s="334"/>
      <c r="B66" s="335"/>
      <c r="C66" s="336"/>
      <c r="D66" s="336"/>
      <c r="E66" s="336"/>
    </row>
    <row r="67" spans="1:5" ht="15.75">
      <c r="A67" s="334"/>
      <c r="B67" s="335"/>
      <c r="C67" s="336"/>
      <c r="D67" s="336"/>
      <c r="E67" s="336"/>
    </row>
    <row r="68" spans="1:5" ht="15.75">
      <c r="A68" s="334"/>
      <c r="B68" s="335"/>
      <c r="C68" s="336"/>
      <c r="D68" s="336"/>
      <c r="E68" s="336"/>
    </row>
    <row r="69" spans="1:5" ht="15.75">
      <c r="A69" s="334"/>
      <c r="B69" s="335"/>
      <c r="C69" s="336"/>
      <c r="D69" s="336"/>
      <c r="E69" s="336"/>
    </row>
    <row r="70" spans="1:5" ht="15.75">
      <c r="A70" s="334"/>
      <c r="B70" s="335"/>
      <c r="C70" s="336"/>
      <c r="D70" s="336"/>
      <c r="E70" s="336"/>
    </row>
    <row r="71" spans="1:5" ht="15.75">
      <c r="A71" s="334"/>
      <c r="B71" s="335"/>
      <c r="C71" s="336"/>
      <c r="D71" s="336"/>
      <c r="E71" s="336"/>
    </row>
    <row r="72" spans="1:5" ht="15.75">
      <c r="A72" s="334"/>
      <c r="B72" s="335"/>
      <c r="C72" s="336"/>
      <c r="D72" s="336"/>
      <c r="E72" s="336"/>
    </row>
    <row r="73" spans="1:5" ht="15.75">
      <c r="A73" s="337"/>
      <c r="B73" s="335"/>
      <c r="C73" s="337"/>
      <c r="D73" s="337"/>
      <c r="E73" s="337"/>
    </row>
    <row r="74" spans="1:5" ht="15.75">
      <c r="A74" s="337"/>
      <c r="B74" s="335"/>
      <c r="C74" s="337"/>
      <c r="D74" s="337"/>
      <c r="E74" s="337"/>
    </row>
    <row r="75" spans="1:5" ht="15.75">
      <c r="A75" s="337"/>
      <c r="B75" s="335"/>
      <c r="C75" s="337"/>
      <c r="D75" s="337"/>
      <c r="E75" s="337"/>
    </row>
    <row r="76" spans="1:5" ht="15.75">
      <c r="A76" s="337"/>
      <c r="B76" s="335"/>
      <c r="C76" s="337"/>
      <c r="D76" s="337"/>
      <c r="E76" s="337"/>
    </row>
    <row r="77" spans="1:5" ht="15.75">
      <c r="A77" s="337"/>
      <c r="B77" s="335"/>
      <c r="C77" s="337"/>
      <c r="D77" s="337"/>
      <c r="E77" s="337"/>
    </row>
    <row r="78" spans="1:5" ht="15.75">
      <c r="A78" s="337"/>
      <c r="B78" s="335"/>
      <c r="C78" s="337"/>
      <c r="D78" s="337"/>
      <c r="E78" s="337"/>
    </row>
    <row r="79" spans="1:5" ht="15.75">
      <c r="A79" s="337"/>
      <c r="B79" s="335"/>
      <c r="C79" s="337"/>
      <c r="D79" s="337"/>
      <c r="E79" s="337"/>
    </row>
    <row r="80" spans="1:5" ht="15.75">
      <c r="A80" s="337"/>
      <c r="B80" s="335"/>
      <c r="C80" s="337"/>
      <c r="D80" s="337"/>
      <c r="E80" s="337"/>
    </row>
  </sheetData>
  <mergeCells count="11">
    <mergeCell ref="C12:E12"/>
    <mergeCell ref="B12:B13"/>
    <mergeCell ref="A12:A13"/>
    <mergeCell ref="A8:E10"/>
    <mergeCell ref="C1:E1"/>
    <mergeCell ref="C2:E2"/>
    <mergeCell ref="C3:E3"/>
    <mergeCell ref="C4:E4"/>
    <mergeCell ref="C5:E5"/>
    <mergeCell ref="C6:E6"/>
    <mergeCell ref="C7:E7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zoomScale="90" zoomScaleNormal="90" workbookViewId="0">
      <selection activeCell="B6" sqref="B6:D6"/>
    </sheetView>
  </sheetViews>
  <sheetFormatPr defaultRowHeight="15"/>
  <cols>
    <col min="1" max="1" width="48.42578125" customWidth="1"/>
    <col min="2" max="4" width="15.140625" customWidth="1"/>
  </cols>
  <sheetData>
    <row r="1" spans="1:4" ht="15.75">
      <c r="B1" s="499" t="s">
        <v>132</v>
      </c>
      <c r="C1" s="499"/>
      <c r="D1" s="499"/>
    </row>
    <row r="2" spans="1:4" ht="15.75">
      <c r="B2" s="500" t="s">
        <v>33</v>
      </c>
      <c r="C2" s="500"/>
      <c r="D2" s="500"/>
    </row>
    <row r="3" spans="1:4" ht="15.75">
      <c r="B3" s="500" t="s">
        <v>109</v>
      </c>
      <c r="C3" s="500"/>
      <c r="D3" s="500"/>
    </row>
    <row r="4" spans="1:4" ht="15.75">
      <c r="B4" s="500" t="s">
        <v>27</v>
      </c>
      <c r="C4" s="500"/>
      <c r="D4" s="500"/>
    </row>
    <row r="5" spans="1:4" ht="13.5" customHeight="1">
      <c r="B5" s="500" t="s">
        <v>28</v>
      </c>
      <c r="C5" s="500"/>
      <c r="D5" s="500"/>
    </row>
    <row r="6" spans="1:4" ht="15.75">
      <c r="B6" s="500" t="s">
        <v>562</v>
      </c>
      <c r="C6" s="500"/>
      <c r="D6" s="500"/>
    </row>
    <row r="8" spans="1:4" ht="32.25" customHeight="1">
      <c r="A8" s="497" t="s">
        <v>545</v>
      </c>
      <c r="B8" s="497"/>
      <c r="C8" s="498"/>
      <c r="D8" s="498"/>
    </row>
    <row r="10" spans="1:4" ht="31.5" customHeight="1">
      <c r="A10" s="3" t="s">
        <v>90</v>
      </c>
      <c r="B10" s="478" t="s">
        <v>91</v>
      </c>
      <c r="C10" s="479"/>
      <c r="D10" s="480"/>
    </row>
    <row r="11" spans="1:4" ht="15.75">
      <c r="A11" s="3"/>
      <c r="B11" s="56" t="s">
        <v>344</v>
      </c>
      <c r="C11" s="56" t="s">
        <v>427</v>
      </c>
      <c r="D11" s="56" t="s">
        <v>533</v>
      </c>
    </row>
    <row r="12" spans="1:4" ht="47.25">
      <c r="A12" s="4" t="s">
        <v>92</v>
      </c>
      <c r="B12" s="11">
        <v>0</v>
      </c>
      <c r="C12" s="11">
        <v>0</v>
      </c>
      <c r="D12" s="11">
        <v>0</v>
      </c>
    </row>
    <row r="13" spans="1:4" ht="15.75">
      <c r="A13" s="5" t="s">
        <v>93</v>
      </c>
      <c r="B13" s="12">
        <v>0</v>
      </c>
      <c r="C13" s="12">
        <v>0</v>
      </c>
      <c r="D13" s="12">
        <v>0</v>
      </c>
    </row>
    <row r="14" spans="1:4" ht="15.75">
      <c r="A14" s="5" t="s">
        <v>94</v>
      </c>
      <c r="B14" s="12">
        <v>0</v>
      </c>
      <c r="C14" s="12">
        <v>0</v>
      </c>
      <c r="D14" s="12">
        <v>0</v>
      </c>
    </row>
    <row r="15" spans="1:4" ht="31.5">
      <c r="A15" s="4" t="s">
        <v>95</v>
      </c>
      <c r="B15" s="11">
        <v>0</v>
      </c>
      <c r="C15" s="11">
        <v>0</v>
      </c>
      <c r="D15" s="11">
        <v>0</v>
      </c>
    </row>
    <row r="16" spans="1:4" ht="15.75">
      <c r="A16" s="5" t="s">
        <v>94</v>
      </c>
      <c r="B16" s="12">
        <v>0</v>
      </c>
      <c r="C16" s="12">
        <v>0</v>
      </c>
      <c r="D16" s="12">
        <v>0</v>
      </c>
    </row>
    <row r="17" spans="1:4" ht="15.75">
      <c r="A17" s="4" t="s">
        <v>96</v>
      </c>
      <c r="B17" s="11">
        <v>0</v>
      </c>
      <c r="C17" s="11">
        <v>0</v>
      </c>
      <c r="D17" s="11">
        <v>0</v>
      </c>
    </row>
    <row r="18" spans="1:4" ht="15.75">
      <c r="A18" s="5" t="s">
        <v>93</v>
      </c>
      <c r="B18" s="12">
        <v>0</v>
      </c>
      <c r="C18" s="12">
        <v>0</v>
      </c>
      <c r="D18" s="12">
        <v>0</v>
      </c>
    </row>
    <row r="19" spans="1:4" ht="15.75">
      <c r="A19" s="5" t="s">
        <v>94</v>
      </c>
      <c r="B19" s="12">
        <v>0</v>
      </c>
      <c r="C19" s="12">
        <v>0</v>
      </c>
      <c r="D19" s="12">
        <v>0</v>
      </c>
    </row>
    <row r="20" spans="1:4" ht="47.25">
      <c r="A20" s="4" t="s">
        <v>97</v>
      </c>
      <c r="B20" s="11">
        <v>0</v>
      </c>
      <c r="C20" s="11">
        <v>0</v>
      </c>
      <c r="D20" s="11">
        <v>0</v>
      </c>
    </row>
    <row r="21" spans="1:4" ht="31.5">
      <c r="A21" s="5" t="s">
        <v>98</v>
      </c>
      <c r="B21" s="12">
        <v>0</v>
      </c>
      <c r="C21" s="16">
        <v>0</v>
      </c>
      <c r="D21" s="16">
        <v>0</v>
      </c>
    </row>
  </sheetData>
  <mergeCells count="8">
    <mergeCell ref="B10:D10"/>
    <mergeCell ref="A8:D8"/>
    <mergeCell ref="B1:D1"/>
    <mergeCell ref="B2:D2"/>
    <mergeCell ref="B3:D3"/>
    <mergeCell ref="B4:D4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workbookViewId="0">
      <selection activeCell="A16" sqref="A16:H16"/>
    </sheetView>
  </sheetViews>
  <sheetFormatPr defaultRowHeight="15"/>
  <cols>
    <col min="1" max="1" width="6.140625" customWidth="1"/>
    <col min="2" max="2" width="16.28515625" customWidth="1"/>
    <col min="3" max="3" width="16.5703125" customWidth="1"/>
    <col min="4" max="4" width="16.28515625" customWidth="1"/>
    <col min="5" max="5" width="13.28515625" customWidth="1"/>
    <col min="6" max="6" width="13.42578125" customWidth="1"/>
    <col min="7" max="7" width="7.85546875" customWidth="1"/>
    <col min="8" max="8" width="9.7109375" customWidth="1"/>
  </cols>
  <sheetData>
    <row r="1" spans="1:8" ht="15.75">
      <c r="E1" s="499" t="s">
        <v>146</v>
      </c>
      <c r="F1" s="499"/>
      <c r="G1" s="499"/>
      <c r="H1" s="499"/>
    </row>
    <row r="2" spans="1:8" ht="15.75">
      <c r="E2" s="500" t="s">
        <v>33</v>
      </c>
      <c r="F2" s="500"/>
      <c r="G2" s="500"/>
      <c r="H2" s="500"/>
    </row>
    <row r="3" spans="1:8" ht="15.75">
      <c r="E3" s="500" t="s">
        <v>109</v>
      </c>
      <c r="F3" s="500"/>
      <c r="G3" s="500"/>
      <c r="H3" s="500"/>
    </row>
    <row r="4" spans="1:8" ht="15.75">
      <c r="E4" s="500" t="s">
        <v>27</v>
      </c>
      <c r="F4" s="500"/>
      <c r="G4" s="500"/>
      <c r="H4" s="500"/>
    </row>
    <row r="5" spans="1:8" ht="15.75">
      <c r="E5" s="500" t="s">
        <v>28</v>
      </c>
      <c r="F5" s="500"/>
      <c r="G5" s="500"/>
      <c r="H5" s="500"/>
    </row>
    <row r="6" spans="1:8" ht="15.75">
      <c r="E6" s="500" t="s">
        <v>562</v>
      </c>
      <c r="F6" s="500"/>
      <c r="G6" s="500"/>
      <c r="H6" s="500"/>
    </row>
    <row r="8" spans="1:8" ht="63" customHeight="1">
      <c r="A8" s="481" t="s">
        <v>546</v>
      </c>
      <c r="B8" s="498"/>
      <c r="C8" s="498"/>
      <c r="D8" s="498"/>
      <c r="E8" s="498"/>
      <c r="F8" s="498"/>
      <c r="G8" s="498"/>
      <c r="H8" s="498"/>
    </row>
    <row r="9" spans="1:8" ht="30.75" customHeight="1">
      <c r="A9" s="481" t="s">
        <v>547</v>
      </c>
      <c r="B9" s="481"/>
      <c r="C9" s="481"/>
      <c r="D9" s="481"/>
      <c r="E9" s="481"/>
      <c r="F9" s="481"/>
      <c r="G9" s="481"/>
      <c r="H9" s="498"/>
    </row>
    <row r="11" spans="1:8" ht="63" customHeight="1">
      <c r="A11" s="501" t="s">
        <v>106</v>
      </c>
      <c r="B11" s="501" t="s">
        <v>99</v>
      </c>
      <c r="C11" s="501" t="s">
        <v>105</v>
      </c>
      <c r="D11" s="22" t="s">
        <v>104</v>
      </c>
      <c r="E11" s="501" t="s">
        <v>103</v>
      </c>
      <c r="F11" s="501" t="s">
        <v>102</v>
      </c>
      <c r="G11" s="501" t="s">
        <v>101</v>
      </c>
      <c r="H11" s="501"/>
    </row>
    <row r="12" spans="1:8" ht="47.25">
      <c r="A12" s="501"/>
      <c r="B12" s="501"/>
      <c r="C12" s="501"/>
      <c r="D12" s="22" t="s">
        <v>100</v>
      </c>
      <c r="E12" s="501"/>
      <c r="F12" s="501"/>
      <c r="G12" s="501"/>
      <c r="H12" s="501"/>
    </row>
    <row r="13" spans="1:8" ht="15.75">
      <c r="A13" s="21">
        <v>1</v>
      </c>
      <c r="B13" s="21">
        <v>2</v>
      </c>
      <c r="C13" s="21">
        <v>3</v>
      </c>
      <c r="D13" s="21">
        <v>4</v>
      </c>
      <c r="E13" s="21">
        <v>5</v>
      </c>
      <c r="F13" s="21">
        <v>6</v>
      </c>
      <c r="G13" s="502">
        <v>7</v>
      </c>
      <c r="H13" s="502"/>
    </row>
    <row r="14" spans="1:8" ht="15.75">
      <c r="A14" s="21"/>
      <c r="B14" s="21"/>
      <c r="C14" s="21"/>
      <c r="D14" s="21"/>
      <c r="E14" s="21"/>
      <c r="F14" s="21"/>
      <c r="G14" s="502"/>
      <c r="H14" s="503"/>
    </row>
    <row r="16" spans="1:8" ht="47.25" customHeight="1">
      <c r="A16" s="481" t="s">
        <v>548</v>
      </c>
      <c r="B16" s="481"/>
      <c r="C16" s="481"/>
      <c r="D16" s="481"/>
      <c r="E16" s="481"/>
      <c r="F16" s="481"/>
      <c r="G16" s="481"/>
      <c r="H16" s="498"/>
    </row>
    <row r="18" spans="1:8" ht="68.25" customHeight="1">
      <c r="A18" s="504" t="s">
        <v>125</v>
      </c>
      <c r="B18" s="504"/>
      <c r="C18" s="504"/>
      <c r="D18" s="501" t="s">
        <v>124</v>
      </c>
      <c r="E18" s="501"/>
      <c r="F18" s="501"/>
      <c r="G18" s="501"/>
      <c r="H18" s="501"/>
    </row>
    <row r="19" spans="1:8" ht="15.75" customHeight="1">
      <c r="A19" s="504"/>
      <c r="B19" s="504"/>
      <c r="C19" s="504"/>
      <c r="D19" s="292" t="s">
        <v>344</v>
      </c>
      <c r="E19" s="505" t="s">
        <v>427</v>
      </c>
      <c r="F19" s="506"/>
      <c r="G19" s="504" t="s">
        <v>533</v>
      </c>
      <c r="H19" s="504"/>
    </row>
    <row r="20" spans="1:8" ht="50.25" customHeight="1">
      <c r="A20" s="508" t="s">
        <v>107</v>
      </c>
      <c r="B20" s="509"/>
      <c r="C20" s="510"/>
      <c r="D20" s="27">
        <v>0</v>
      </c>
      <c r="E20" s="507">
        <v>0</v>
      </c>
      <c r="F20" s="507"/>
      <c r="G20" s="507">
        <v>0</v>
      </c>
      <c r="H20" s="507"/>
    </row>
  </sheetData>
  <mergeCells count="25">
    <mergeCell ref="G19:H19"/>
    <mergeCell ref="E19:F19"/>
    <mergeCell ref="E20:F20"/>
    <mergeCell ref="G20:H20"/>
    <mergeCell ref="A16:H16"/>
    <mergeCell ref="A20:C20"/>
    <mergeCell ref="A19:C19"/>
    <mergeCell ref="A18:C18"/>
    <mergeCell ref="C11:C12"/>
    <mergeCell ref="E11:E12"/>
    <mergeCell ref="F11:F12"/>
    <mergeCell ref="D18:H18"/>
    <mergeCell ref="A8:H8"/>
    <mergeCell ref="A9:H9"/>
    <mergeCell ref="G11:H12"/>
    <mergeCell ref="G13:H13"/>
    <mergeCell ref="G14:H14"/>
    <mergeCell ref="B11:B12"/>
    <mergeCell ref="A11:A12"/>
    <mergeCell ref="E6:H6"/>
    <mergeCell ref="E1:H1"/>
    <mergeCell ref="E2:H2"/>
    <mergeCell ref="E3:H3"/>
    <mergeCell ref="E4:H4"/>
    <mergeCell ref="E5:H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C16"/>
  <sheetViews>
    <sheetView workbookViewId="0">
      <selection activeCell="B12" sqref="B12"/>
    </sheetView>
  </sheetViews>
  <sheetFormatPr defaultRowHeight="18.75"/>
  <cols>
    <col min="1" max="1" width="23.7109375" style="129" customWidth="1"/>
    <col min="2" max="2" width="26.42578125" style="129" customWidth="1"/>
    <col min="3" max="3" width="19.140625" customWidth="1"/>
  </cols>
  <sheetData>
    <row r="2" spans="1:3" ht="77.25" customHeight="1">
      <c r="A2" s="511" t="s">
        <v>346</v>
      </c>
      <c r="B2" s="511"/>
    </row>
    <row r="3" spans="1:3">
      <c r="A3" s="293" t="s">
        <v>427</v>
      </c>
      <c r="B3" s="293" t="s">
        <v>533</v>
      </c>
    </row>
    <row r="5" spans="1:3">
      <c r="A5" s="132">
        <f>Пр.8!G15+Пр.8!G18+Пр.8!G19+Пр.8!G24+Пр.8!G26+Пр.8!G27+Пр.8!G34+Пр.8!G48+Пр.8!G49+Пр.8!G57+Пр.8!G59+Пр.8!G61+Пр.8!G72+Пр.8!G74</f>
        <v>12850191.120000001</v>
      </c>
      <c r="B5" s="132">
        <f>Пр.8!H15+Пр.8!H18+Пр.8!H19+Пр.8!H24+Пр.8!H26+Пр.8!H27+Пр.8!H34+Пр.8!H48+Пр.8!H49+Пр.8!H57+Пр.8!H59+Пр.8!H61+Пр.8!H72+Пр.8!H74</f>
        <v>12714282.4</v>
      </c>
    </row>
    <row r="7" spans="1:3">
      <c r="A7" s="130">
        <v>2.5000000000000001E-2</v>
      </c>
      <c r="B7" s="131">
        <v>0.05</v>
      </c>
      <c r="C7" s="86" t="s">
        <v>404</v>
      </c>
    </row>
    <row r="8" spans="1:3">
      <c r="C8" s="86"/>
    </row>
    <row r="9" spans="1:3">
      <c r="A9" s="511" t="s">
        <v>347</v>
      </c>
      <c r="B9" s="511"/>
      <c r="C9" s="86"/>
    </row>
    <row r="10" spans="1:3">
      <c r="C10" s="86"/>
    </row>
    <row r="11" spans="1:3">
      <c r="A11" s="132">
        <f>A5*A7</f>
        <v>321254.77800000005</v>
      </c>
      <c r="B11" s="132">
        <f>B5*B7</f>
        <v>635714.12000000011</v>
      </c>
      <c r="C11" s="86" t="s">
        <v>402</v>
      </c>
    </row>
    <row r="12" spans="1:3">
      <c r="A12" s="148">
        <v>330000</v>
      </c>
      <c r="B12" s="148">
        <v>650000</v>
      </c>
      <c r="C12" s="86" t="s">
        <v>403</v>
      </c>
    </row>
    <row r="14" spans="1:3" ht="37.5">
      <c r="A14" s="143" t="s">
        <v>401</v>
      </c>
    </row>
    <row r="15" spans="1:3">
      <c r="A15" s="143">
        <v>2022</v>
      </c>
      <c r="B15" s="143">
        <v>2023</v>
      </c>
      <c r="C15" s="146">
        <v>2024</v>
      </c>
    </row>
    <row r="16" spans="1:3">
      <c r="A16" s="147">
        <f>'Пр. 2'!C96-'Пр. 7'!G91</f>
        <v>-1683056.8900000006</v>
      </c>
      <c r="B16" s="145">
        <f>'Пр. 2'!D96-Пр.8!G75-у.у!A12</f>
        <v>0</v>
      </c>
      <c r="C16" s="145">
        <f>'Пр. 2'!E96-Пр.8!H75-B12</f>
        <v>0</v>
      </c>
    </row>
  </sheetData>
  <mergeCells count="2">
    <mergeCell ref="A2:B2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Y68"/>
  <sheetViews>
    <sheetView topLeftCell="A19" workbookViewId="0">
      <selection activeCell="C22" sqref="C22"/>
    </sheetView>
  </sheetViews>
  <sheetFormatPr defaultRowHeight="15"/>
  <cols>
    <col min="1" max="1" width="7.28515625" style="109" customWidth="1"/>
    <col min="2" max="2" width="135.140625" style="109" customWidth="1"/>
    <col min="3" max="3" width="14" style="109" customWidth="1"/>
    <col min="4" max="4" width="13.85546875" style="109" customWidth="1"/>
    <col min="5" max="5" width="17" style="109" customWidth="1"/>
    <col min="6" max="6" width="14.5703125" style="168" customWidth="1"/>
    <col min="7" max="7" width="5.42578125" style="168" customWidth="1"/>
    <col min="8" max="8" width="12.5703125" customWidth="1"/>
    <col min="9" max="9" width="12.140625" customWidth="1"/>
    <col min="10" max="10" width="13.28515625" style="405" customWidth="1"/>
    <col min="11" max="11" width="11.42578125" bestFit="1" customWidth="1"/>
    <col min="13" max="13" width="10.7109375" customWidth="1"/>
    <col min="14" max="14" width="10" bestFit="1" customWidth="1"/>
    <col min="16" max="16" width="10.5703125" customWidth="1"/>
    <col min="17" max="17" width="11.42578125" customWidth="1"/>
    <col min="21" max="21" width="52.28515625" customWidth="1"/>
    <col min="22" max="22" width="23.42578125" style="168" customWidth="1"/>
    <col min="23" max="23" width="11.42578125" bestFit="1" customWidth="1"/>
  </cols>
  <sheetData>
    <row r="1" spans="2:22" ht="15.75">
      <c r="C1" s="228">
        <v>2022</v>
      </c>
      <c r="D1" s="228">
        <v>2023</v>
      </c>
      <c r="E1" s="228">
        <v>2024</v>
      </c>
    </row>
    <row r="2" spans="2:22">
      <c r="B2" s="229" t="s">
        <v>169</v>
      </c>
    </row>
    <row r="3" spans="2:22" ht="15.75">
      <c r="B3" s="230" t="s">
        <v>21</v>
      </c>
      <c r="C3" s="99">
        <v>6690300</v>
      </c>
      <c r="D3" s="99">
        <v>6203100</v>
      </c>
      <c r="E3" s="295">
        <f>D3</f>
        <v>6203100</v>
      </c>
      <c r="F3" s="169"/>
      <c r="G3" s="169"/>
      <c r="J3" s="405" t="s">
        <v>574</v>
      </c>
      <c r="K3" s="30">
        <v>787788</v>
      </c>
    </row>
    <row r="4" spans="2:22" ht="15.75">
      <c r="B4" s="231" t="s">
        <v>108</v>
      </c>
      <c r="C4" s="98">
        <v>470660.3</v>
      </c>
      <c r="D4" s="99"/>
      <c r="E4" s="99"/>
      <c r="J4" s="405" t="s">
        <v>575</v>
      </c>
      <c r="K4" s="30">
        <v>893700</v>
      </c>
    </row>
    <row r="5" spans="2:22" ht="31.5">
      <c r="B5" s="182" t="s">
        <v>22</v>
      </c>
      <c r="C5" s="98">
        <v>238850</v>
      </c>
      <c r="D5" s="98">
        <v>246500</v>
      </c>
      <c r="E5" s="98">
        <v>254900</v>
      </c>
      <c r="F5" s="169">
        <f>SUM(C5:E5)</f>
        <v>740250</v>
      </c>
      <c r="G5" s="169"/>
      <c r="H5" s="30"/>
      <c r="I5" s="30"/>
      <c r="J5" s="405" t="s">
        <v>576</v>
      </c>
      <c r="K5" s="30">
        <v>166692</v>
      </c>
    </row>
    <row r="6" spans="2:22" ht="15.75">
      <c r="B6" s="182"/>
      <c r="C6" s="98">
        <v>170000</v>
      </c>
      <c r="D6" s="98">
        <v>170000</v>
      </c>
      <c r="E6" s="98">
        <v>170000</v>
      </c>
      <c r="H6" s="403" t="s">
        <v>573</v>
      </c>
      <c r="I6" s="404" t="s">
        <v>263</v>
      </c>
      <c r="J6" s="404">
        <v>111</v>
      </c>
      <c r="K6" s="30">
        <f>K3+K4+K5</f>
        <v>1848180</v>
      </c>
    </row>
    <row r="7" spans="2:22" ht="15.75">
      <c r="B7" s="182"/>
      <c r="C7" s="98">
        <v>51000</v>
      </c>
      <c r="D7" s="98">
        <v>51000</v>
      </c>
      <c r="E7" s="98">
        <v>51000</v>
      </c>
      <c r="H7" s="403"/>
      <c r="I7" s="403"/>
      <c r="J7" s="404">
        <v>119</v>
      </c>
      <c r="K7" s="30">
        <f>K6*0.302</f>
        <v>558150.36</v>
      </c>
    </row>
    <row r="8" spans="2:22" ht="15.75">
      <c r="B8" s="182"/>
      <c r="C8" s="99">
        <f>C5-C6-C7</f>
        <v>17850</v>
      </c>
      <c r="D8" s="99">
        <f>D5-D6-D7</f>
        <v>25500</v>
      </c>
      <c r="E8" s="99">
        <f>E5-E6-E7</f>
        <v>33900</v>
      </c>
      <c r="K8" s="411">
        <f>K6+K7</f>
        <v>2406330.36</v>
      </c>
    </row>
    <row r="9" spans="2:22" ht="47.25">
      <c r="B9" s="232" t="s">
        <v>405</v>
      </c>
      <c r="C9" s="98">
        <v>929382</v>
      </c>
      <c r="D9" s="98"/>
      <c r="E9" s="98"/>
      <c r="F9" s="198"/>
      <c r="G9" s="199"/>
    </row>
    <row r="10" spans="2:22" ht="15.75">
      <c r="B10" s="232" t="s">
        <v>216</v>
      </c>
      <c r="C10" s="98">
        <f>C9*100/130.2</f>
        <v>713811.05990783416</v>
      </c>
      <c r="D10" s="98"/>
      <c r="E10" s="98"/>
    </row>
    <row r="11" spans="2:22" ht="15.75">
      <c r="B11" s="232" t="s">
        <v>217</v>
      </c>
      <c r="C11" s="98">
        <f>C9-C10</f>
        <v>215570.94009216584</v>
      </c>
      <c r="D11" s="98"/>
      <c r="E11" s="98"/>
    </row>
    <row r="12" spans="2:22" ht="15.75">
      <c r="B12" s="232" t="s">
        <v>419</v>
      </c>
      <c r="C12" s="98">
        <v>0</v>
      </c>
      <c r="D12" s="98"/>
      <c r="E12" s="98"/>
    </row>
    <row r="13" spans="2:22" ht="15.75">
      <c r="B13" s="232"/>
      <c r="C13" s="98"/>
      <c r="D13" s="98"/>
      <c r="E13" s="98"/>
      <c r="K13" s="30"/>
    </row>
    <row r="14" spans="2:22" s="109" customFormat="1" ht="31.5">
      <c r="B14" s="232" t="s">
        <v>567</v>
      </c>
      <c r="C14" s="98">
        <v>4733005</v>
      </c>
      <c r="D14" s="98"/>
      <c r="E14" s="98"/>
      <c r="F14" s="397"/>
      <c r="G14" s="397"/>
      <c r="J14" s="98">
        <v>722500</v>
      </c>
      <c r="K14" s="442">
        <f>J14*92.5%</f>
        <v>668312.5</v>
      </c>
      <c r="V14" s="397"/>
    </row>
    <row r="15" spans="2:22" ht="15.75">
      <c r="B15" s="232"/>
      <c r="C15" s="98"/>
      <c r="D15" s="98"/>
      <c r="E15" s="98"/>
      <c r="J15" s="98">
        <v>89250</v>
      </c>
      <c r="K15" s="442">
        <f t="shared" ref="K15:K18" si="0">J15*92.5%</f>
        <v>82556.25</v>
      </c>
    </row>
    <row r="16" spans="2:22" s="109" customFormat="1" ht="31.5">
      <c r="B16" s="232" t="s">
        <v>600</v>
      </c>
      <c r="C16" s="98">
        <v>722500</v>
      </c>
      <c r="D16" s="98"/>
      <c r="E16" s="98"/>
      <c r="F16" s="397"/>
      <c r="G16" s="397"/>
      <c r="J16" s="98">
        <v>38250</v>
      </c>
      <c r="K16" s="442">
        <f t="shared" si="0"/>
        <v>35381.25</v>
      </c>
      <c r="V16" s="397"/>
    </row>
    <row r="17" spans="1:24" s="109" customFormat="1" ht="15.75">
      <c r="B17" s="232" t="s">
        <v>605</v>
      </c>
      <c r="C17" s="98">
        <v>89250</v>
      </c>
      <c r="D17" s="98"/>
      <c r="E17" s="98"/>
      <c r="F17" s="397"/>
      <c r="G17" s="397"/>
      <c r="J17" s="443">
        <v>25500</v>
      </c>
      <c r="K17" s="442">
        <f t="shared" si="0"/>
        <v>23587.5</v>
      </c>
      <c r="V17" s="397"/>
    </row>
    <row r="18" spans="1:24" s="109" customFormat="1" ht="15.75">
      <c r="B18" s="232" t="s">
        <v>606</v>
      </c>
      <c r="C18" s="98">
        <v>38250</v>
      </c>
      <c r="D18" s="98"/>
      <c r="E18" s="98"/>
      <c r="F18" s="397"/>
      <c r="G18" s="397"/>
      <c r="J18" s="443">
        <v>12750</v>
      </c>
      <c r="K18" s="442">
        <f t="shared" si="0"/>
        <v>11793.75</v>
      </c>
      <c r="V18" s="397"/>
    </row>
    <row r="19" spans="1:24" ht="15.75">
      <c r="B19" s="232"/>
      <c r="C19" s="98"/>
      <c r="D19" s="98"/>
      <c r="E19" s="98"/>
      <c r="K19" s="30">
        <f>SUM(K14:K18)-K16</f>
        <v>786250</v>
      </c>
    </row>
    <row r="20" spans="1:24" ht="31.5">
      <c r="B20" s="241" t="s">
        <v>491</v>
      </c>
      <c r="C20" s="242">
        <v>0</v>
      </c>
      <c r="D20" s="242"/>
      <c r="E20" s="242"/>
      <c r="J20" s="444"/>
    </row>
    <row r="21" spans="1:24" ht="15.75">
      <c r="B21" s="232"/>
      <c r="C21" s="98"/>
      <c r="D21" s="98"/>
      <c r="E21" s="98"/>
    </row>
    <row r="22" spans="1:24" ht="56.25">
      <c r="B22" s="280" t="s">
        <v>24</v>
      </c>
      <c r="C22" s="281">
        <f>C24+C32+C36+C40+C42+C44+C46+C48+C50+C52+C54+C56+C58+C60+C62+C64+C66</f>
        <v>11555193.289999999</v>
      </c>
      <c r="D22" s="281">
        <f>D24+D32+D36+D40+D42+D44+D46+D48+D50+D52+D54+D56+D58+D60+D62+D64+D66</f>
        <v>4030817.6</v>
      </c>
      <c r="E22" s="281">
        <f>E24+E32+E36+E40+E42+E44+E46+E48+E50+E52+E54+E56+E58+E60+E62+E64+E66</f>
        <v>4030817.6</v>
      </c>
      <c r="F22" s="169">
        <f>SUM(C22:E22)</f>
        <v>19616828.489999998</v>
      </c>
      <c r="G22" s="169"/>
      <c r="H22" s="30"/>
      <c r="I22" s="30"/>
    </row>
    <row r="23" spans="1:24" s="150" customFormat="1" ht="9.75" customHeight="1">
      <c r="A23" s="235"/>
      <c r="B23" s="108"/>
      <c r="C23" s="233"/>
      <c r="D23" s="234"/>
      <c r="E23" s="234"/>
      <c r="F23" s="171"/>
      <c r="G23" s="172"/>
      <c r="J23" s="406"/>
      <c r="V23" s="171"/>
    </row>
    <row r="24" spans="1:24" s="26" customFormat="1" ht="17.25" customHeight="1">
      <c r="A24" s="106"/>
      <c r="B24" s="282" t="s">
        <v>220</v>
      </c>
      <c r="C24" s="284">
        <v>1259699.56</v>
      </c>
      <c r="D24" s="284">
        <v>817300.6</v>
      </c>
      <c r="E24" s="284">
        <v>817300.6</v>
      </c>
      <c r="F24" s="298"/>
      <c r="G24" s="170"/>
      <c r="J24" s="407"/>
      <c r="U24" s="149" t="s">
        <v>617</v>
      </c>
      <c r="V24" s="149"/>
      <c r="W24" s="149"/>
    </row>
    <row r="25" spans="1:24" ht="18.75">
      <c r="B25" s="285" t="s">
        <v>216</v>
      </c>
      <c r="C25" s="286">
        <f>F25*100/130.2</f>
        <v>509508.11059907847</v>
      </c>
      <c r="D25" s="286">
        <f>C25</f>
        <v>509508.11059907847</v>
      </c>
      <c r="E25" s="286">
        <f>C25</f>
        <v>509508.11059907847</v>
      </c>
      <c r="F25" s="299">
        <v>663379.56000000006</v>
      </c>
      <c r="G25" s="169"/>
      <c r="H25" s="30"/>
      <c r="I25" s="169"/>
      <c r="U25" s="168"/>
      <c r="V25" s="168" t="s">
        <v>621</v>
      </c>
      <c r="W25" s="168"/>
    </row>
    <row r="26" spans="1:24" ht="60">
      <c r="B26" s="285" t="s">
        <v>217</v>
      </c>
      <c r="C26" s="286">
        <f>F25-C25</f>
        <v>153871.44940092159</v>
      </c>
      <c r="D26" s="286">
        <f>C26</f>
        <v>153871.44940092159</v>
      </c>
      <c r="E26" s="286">
        <f t="shared" ref="E26" si="1">C26</f>
        <v>153871.44940092159</v>
      </c>
      <c r="F26" s="169"/>
      <c r="G26" s="169"/>
      <c r="H26" s="46"/>
      <c r="I26" s="169"/>
      <c r="U26" s="422" t="s">
        <v>619</v>
      </c>
      <c r="V26" s="423"/>
      <c r="W26" s="424">
        <v>150000</v>
      </c>
      <c r="X26" s="417"/>
    </row>
    <row r="27" spans="1:24" ht="60">
      <c r="B27" s="300" t="s">
        <v>558</v>
      </c>
      <c r="C27" s="286">
        <f>C24-C25-C26</f>
        <v>596320</v>
      </c>
      <c r="D27" s="286">
        <f>D24-D25-D26-D28</f>
        <v>153921.03999999992</v>
      </c>
      <c r="E27" s="286">
        <f>E24-E25-E26-E28</f>
        <v>153921.03999999992</v>
      </c>
      <c r="F27" s="169"/>
      <c r="G27" s="169"/>
      <c r="H27" s="46"/>
      <c r="I27" s="169"/>
      <c r="U27" s="422" t="s">
        <v>618</v>
      </c>
      <c r="V27" s="423"/>
      <c r="W27" s="424">
        <v>1000000</v>
      </c>
      <c r="X27" s="418"/>
    </row>
    <row r="28" spans="1:24" ht="45">
      <c r="B28" s="306" t="s">
        <v>559</v>
      </c>
      <c r="C28" s="286">
        <v>500000</v>
      </c>
      <c r="D28" s="286"/>
      <c r="E28" s="286"/>
      <c r="F28" s="169"/>
      <c r="G28" s="169"/>
      <c r="U28" s="422" t="s">
        <v>620</v>
      </c>
      <c r="V28" s="423"/>
      <c r="W28" s="425">
        <v>700000</v>
      </c>
      <c r="X28" s="418"/>
    </row>
    <row r="29" spans="1:24" ht="30">
      <c r="B29" s="306" t="s">
        <v>560</v>
      </c>
      <c r="C29" s="286">
        <v>74320</v>
      </c>
      <c r="D29" s="286"/>
      <c r="E29" s="286"/>
      <c r="F29" s="169"/>
      <c r="G29" s="169"/>
      <c r="U29" s="422" t="s">
        <v>622</v>
      </c>
      <c r="V29" s="423" t="s">
        <v>623</v>
      </c>
      <c r="W29" s="425">
        <v>150000</v>
      </c>
    </row>
    <row r="30" spans="1:24" ht="15.75">
      <c r="B30" s="306" t="s">
        <v>561</v>
      </c>
      <c r="C30" s="286">
        <v>22000</v>
      </c>
      <c r="D30" s="286"/>
      <c r="E30" s="286"/>
      <c r="F30" s="169"/>
      <c r="G30" s="169"/>
      <c r="U30" s="168"/>
      <c r="W30" s="168"/>
    </row>
    <row r="31" spans="1:24" s="31" customFormat="1" ht="15.75">
      <c r="A31" s="189"/>
      <c r="B31" s="110"/>
      <c r="C31" s="98"/>
      <c r="D31" s="98"/>
      <c r="E31" s="98"/>
      <c r="F31" s="173"/>
      <c r="G31" s="173"/>
      <c r="J31" s="70"/>
      <c r="U31" s="174"/>
      <c r="V31" s="174"/>
      <c r="W31" s="173">
        <f>SUM(W26:W29)</f>
        <v>2000000</v>
      </c>
    </row>
    <row r="32" spans="1:24" s="26" customFormat="1" ht="31.5">
      <c r="A32" s="106"/>
      <c r="B32" s="282" t="s">
        <v>215</v>
      </c>
      <c r="C32" s="284">
        <v>485003.25</v>
      </c>
      <c r="D32" s="288"/>
      <c r="E32" s="288"/>
      <c r="F32" s="149"/>
      <c r="G32" s="170"/>
      <c r="J32" s="407"/>
      <c r="U32" s="149"/>
      <c r="V32" s="149"/>
      <c r="W32" s="149"/>
    </row>
    <row r="33" spans="1:25" ht="15.75">
      <c r="B33" s="285" t="s">
        <v>216</v>
      </c>
      <c r="C33" s="286">
        <f>C32*100/130.2</f>
        <v>372506.33640552999</v>
      </c>
      <c r="D33" s="287"/>
      <c r="E33" s="287"/>
      <c r="G33" s="169"/>
    </row>
    <row r="34" spans="1:25" ht="15.75">
      <c r="B34" s="285" t="s">
        <v>217</v>
      </c>
      <c r="C34" s="286">
        <f>C32-C33</f>
        <v>112496.91359447001</v>
      </c>
      <c r="D34" s="287"/>
      <c r="E34" s="287"/>
      <c r="G34" s="169"/>
    </row>
    <row r="35" spans="1:25" s="31" customFormat="1" ht="15.75">
      <c r="A35" s="189"/>
      <c r="B35" s="110"/>
      <c r="C35" s="98"/>
      <c r="D35" s="99"/>
      <c r="E35" s="99"/>
      <c r="F35" s="174"/>
      <c r="G35" s="173"/>
      <c r="J35" s="70"/>
      <c r="V35" s="174"/>
    </row>
    <row r="36" spans="1:25" s="26" customFormat="1" ht="63">
      <c r="A36" s="106"/>
      <c r="B36" s="282" t="s">
        <v>218</v>
      </c>
      <c r="C36" s="283">
        <v>25526.48</v>
      </c>
      <c r="D36" s="284">
        <f t="shared" ref="D36:E36" si="2">D37+D38</f>
        <v>0</v>
      </c>
      <c r="E36" s="284">
        <f t="shared" si="2"/>
        <v>0</v>
      </c>
      <c r="F36" s="175"/>
      <c r="G36" s="170"/>
      <c r="J36" s="407"/>
      <c r="U36" s="419"/>
      <c r="V36" s="419"/>
      <c r="W36" s="420"/>
      <c r="X36" s="420"/>
      <c r="Y36" s="420"/>
    </row>
    <row r="37" spans="1:25" s="29" customFormat="1" ht="15.75">
      <c r="A37" s="109"/>
      <c r="B37" s="285" t="s">
        <v>216</v>
      </c>
      <c r="C37" s="286">
        <f>C36*100/130.2</f>
        <v>19605.591397849465</v>
      </c>
      <c r="D37" s="287"/>
      <c r="E37" s="287"/>
      <c r="F37" s="176"/>
      <c r="G37" s="169"/>
      <c r="J37" s="408"/>
      <c r="U37" s="236"/>
      <c r="V37" s="236"/>
      <c r="W37" s="421"/>
      <c r="X37" s="421"/>
      <c r="Y37" s="421"/>
    </row>
    <row r="38" spans="1:25" s="29" customFormat="1" ht="15.75">
      <c r="A38" s="109"/>
      <c r="B38" s="285" t="s">
        <v>217</v>
      </c>
      <c r="C38" s="286">
        <f>C36-C37</f>
        <v>5920.888602150535</v>
      </c>
      <c r="D38" s="287"/>
      <c r="E38" s="287"/>
      <c r="F38" s="176"/>
      <c r="G38" s="169"/>
      <c r="J38" s="408"/>
      <c r="U38" s="419"/>
      <c r="V38" s="419"/>
      <c r="W38" s="421"/>
      <c r="X38" s="421"/>
      <c r="Y38" s="421"/>
    </row>
    <row r="39" spans="1:25" s="151" customFormat="1" ht="9.75" customHeight="1">
      <c r="A39" s="189"/>
      <c r="B39" s="110"/>
      <c r="C39" s="98"/>
      <c r="D39" s="99"/>
      <c r="E39" s="99"/>
      <c r="F39" s="177"/>
      <c r="G39" s="173"/>
      <c r="J39" s="409"/>
      <c r="V39" s="174"/>
    </row>
    <row r="40" spans="1:25" s="26" customFormat="1" ht="15.75">
      <c r="A40" s="106"/>
      <c r="B40" s="282" t="s">
        <v>219</v>
      </c>
      <c r="C40" s="284">
        <v>2400000</v>
      </c>
      <c r="D40" s="284">
        <v>1200000</v>
      </c>
      <c r="E40" s="284">
        <v>1200000</v>
      </c>
      <c r="F40" s="175"/>
      <c r="G40" s="170"/>
      <c r="J40" s="407"/>
      <c r="V40" s="149"/>
    </row>
    <row r="41" spans="1:25" s="150" customFormat="1" ht="9.75" customHeight="1">
      <c r="A41" s="235"/>
      <c r="B41" s="108"/>
      <c r="C41" s="233"/>
      <c r="D41" s="233"/>
      <c r="E41" s="233"/>
      <c r="F41" s="178"/>
      <c r="G41" s="172"/>
      <c r="J41" s="406"/>
      <c r="V41" s="171"/>
    </row>
    <row r="42" spans="1:25" s="26" customFormat="1" ht="15.75">
      <c r="A42" s="106"/>
      <c r="B42" s="282" t="s">
        <v>616</v>
      </c>
      <c r="C42" s="284">
        <v>835000</v>
      </c>
      <c r="D42" s="284">
        <v>335000</v>
      </c>
      <c r="E42" s="284">
        <v>335000</v>
      </c>
      <c r="F42" s="175"/>
      <c r="G42" s="170"/>
      <c r="J42" s="407"/>
      <c r="V42" s="149"/>
    </row>
    <row r="43" spans="1:25" s="150" customFormat="1" ht="9.75" customHeight="1">
      <c r="A43" s="235"/>
      <c r="B43" s="108"/>
      <c r="C43" s="233"/>
      <c r="D43" s="234"/>
      <c r="E43" s="234"/>
      <c r="F43" s="178"/>
      <c r="G43" s="172"/>
      <c r="J43" s="406"/>
      <c r="M43" s="150" t="s">
        <v>597</v>
      </c>
      <c r="N43" s="150" t="s">
        <v>598</v>
      </c>
      <c r="O43" s="150" t="s">
        <v>599</v>
      </c>
      <c r="Q43" s="150" t="s">
        <v>614</v>
      </c>
      <c r="R43" s="150" t="s">
        <v>599</v>
      </c>
      <c r="V43" s="171"/>
    </row>
    <row r="44" spans="1:25" s="26" customFormat="1" ht="31.5">
      <c r="A44" s="106"/>
      <c r="B44" s="282" t="s">
        <v>564</v>
      </c>
      <c r="C44" s="284">
        <v>1507005</v>
      </c>
      <c r="D44" s="284">
        <v>357005</v>
      </c>
      <c r="E44" s="284">
        <v>357005</v>
      </c>
      <c r="F44" s="175">
        <f>D44*0.75</f>
        <v>267753.75</v>
      </c>
      <c r="G44" s="170"/>
      <c r="H44" s="46">
        <f>D44-F44</f>
        <v>89251.25</v>
      </c>
      <c r="J44" s="407">
        <v>356992.67</v>
      </c>
      <c r="K44" s="46">
        <f>J44*0.75</f>
        <v>267744.5025</v>
      </c>
      <c r="L44" s="26">
        <f>K44/K48</f>
        <v>0.3115878759523471</v>
      </c>
      <c r="M44" s="46">
        <f>M48*L44</f>
        <v>53903.244308496593</v>
      </c>
      <c r="N44" s="46">
        <f>N48*L44</f>
        <v>138994.80851111066</v>
      </c>
      <c r="O44" s="26">
        <v>172995.32</v>
      </c>
      <c r="P44" s="46">
        <f>M44+N44-O44</f>
        <v>19902.732819607249</v>
      </c>
      <c r="Q44" s="46">
        <f>Q48*L44</f>
        <v>17493.456308441306</v>
      </c>
      <c r="R44" s="26">
        <v>97.27</v>
      </c>
      <c r="S44" s="46">
        <f>Q44-R44</f>
        <v>17396.186308441305</v>
      </c>
      <c r="V44" s="149"/>
    </row>
    <row r="45" spans="1:25" s="150" customFormat="1" ht="15.75">
      <c r="A45" s="235"/>
      <c r="B45" s="110"/>
      <c r="C45" s="98"/>
      <c r="D45" s="98"/>
      <c r="E45" s="98"/>
      <c r="F45" s="178"/>
      <c r="G45" s="172"/>
      <c r="J45" s="406"/>
      <c r="K45" s="298"/>
      <c r="M45" s="298"/>
      <c r="N45" s="298"/>
      <c r="Q45" s="298"/>
      <c r="V45" s="171"/>
    </row>
    <row r="46" spans="1:25" s="26" customFormat="1" ht="31.5">
      <c r="A46" s="106"/>
      <c r="B46" s="282" t="s">
        <v>615</v>
      </c>
      <c r="C46" s="284">
        <v>938731</v>
      </c>
      <c r="D46" s="284">
        <v>788731</v>
      </c>
      <c r="E46" s="284">
        <v>788731</v>
      </c>
      <c r="F46" s="175">
        <f>D46*0.75</f>
        <v>591548.25</v>
      </c>
      <c r="G46" s="170"/>
      <c r="H46" s="46">
        <f>D46-F46</f>
        <v>197182.75</v>
      </c>
      <c r="J46" s="410">
        <v>788728</v>
      </c>
      <c r="K46" s="46">
        <f>J46*0.75</f>
        <v>591546</v>
      </c>
      <c r="L46" s="26">
        <f>K46/K48</f>
        <v>0.68841212404765295</v>
      </c>
      <c r="M46" s="46">
        <f>M48*L46</f>
        <v>119092.07569150343</v>
      </c>
      <c r="N46" s="46">
        <f>N48*L46</f>
        <v>307090.61148888938</v>
      </c>
      <c r="P46" s="46">
        <f>M46+N46-O46</f>
        <v>426182.68718039279</v>
      </c>
      <c r="Q46" s="46">
        <f>Q48*L46</f>
        <v>38649.473691558698</v>
      </c>
      <c r="R46" s="26">
        <v>3817.31</v>
      </c>
      <c r="S46" s="46">
        <f>Q46-R46</f>
        <v>34832.163691558701</v>
      </c>
      <c r="V46" s="149"/>
    </row>
    <row r="47" spans="1:25" s="150" customFormat="1" ht="9.75" customHeight="1">
      <c r="A47" s="235"/>
      <c r="B47" s="108"/>
      <c r="C47" s="233"/>
      <c r="D47" s="233"/>
      <c r="E47" s="233"/>
      <c r="F47" s="178"/>
      <c r="G47" s="172"/>
      <c r="J47" s="406"/>
      <c r="K47" s="298"/>
      <c r="M47" s="298"/>
      <c r="N47" s="298"/>
      <c r="Q47" s="298"/>
      <c r="V47" s="171"/>
    </row>
    <row r="48" spans="1:25" s="26" customFormat="1" ht="15.75">
      <c r="A48" s="106"/>
      <c r="B48" s="282" t="s">
        <v>337</v>
      </c>
      <c r="C48" s="284">
        <v>552781</v>
      </c>
      <c r="D48" s="284">
        <v>322781</v>
      </c>
      <c r="E48" s="284">
        <v>322781</v>
      </c>
      <c r="F48" s="175"/>
      <c r="G48" s="170"/>
      <c r="J48" s="407"/>
      <c r="K48" s="46">
        <f>K44+K46</f>
        <v>859290.50249999994</v>
      </c>
      <c r="L48" s="26">
        <f>L44+L46</f>
        <v>1</v>
      </c>
      <c r="M48" s="46">
        <v>172995.32</v>
      </c>
      <c r="N48" s="46">
        <v>446085.42</v>
      </c>
      <c r="P48" s="46">
        <f>P44+P46</f>
        <v>446085.42000000004</v>
      </c>
      <c r="Q48" s="46">
        <v>56142.93</v>
      </c>
      <c r="V48" s="149"/>
    </row>
    <row r="49" spans="1:22" s="150" customFormat="1" ht="9.75" customHeight="1">
      <c r="A49" s="235"/>
      <c r="B49" s="110"/>
      <c r="C49" s="98"/>
      <c r="D49" s="98"/>
      <c r="E49" s="98"/>
      <c r="F49" s="178"/>
      <c r="G49" s="172"/>
      <c r="J49" s="406"/>
      <c r="V49" s="171"/>
    </row>
    <row r="50" spans="1:22" s="26" customFormat="1" ht="15.75">
      <c r="A50" s="106"/>
      <c r="B50" s="282" t="s">
        <v>329</v>
      </c>
      <c r="C50" s="288">
        <v>310000</v>
      </c>
      <c r="D50" s="288">
        <v>210000</v>
      </c>
      <c r="E50" s="288">
        <v>210000</v>
      </c>
      <c r="F50" s="175"/>
      <c r="G50" s="170"/>
      <c r="J50" s="407"/>
      <c r="V50" s="149"/>
    </row>
    <row r="51" spans="1:22" s="150" customFormat="1" ht="15.75">
      <c r="A51" s="235"/>
      <c r="B51" s="108"/>
      <c r="C51" s="233"/>
      <c r="D51" s="234"/>
      <c r="E51" s="234"/>
      <c r="F51" s="178"/>
      <c r="G51" s="172"/>
      <c r="J51" s="406"/>
      <c r="V51" s="171"/>
    </row>
    <row r="52" spans="1:22" s="150" customFormat="1" ht="15.75">
      <c r="A52" s="235"/>
      <c r="B52" s="282" t="s">
        <v>420</v>
      </c>
      <c r="C52" s="284">
        <v>1733447</v>
      </c>
      <c r="D52" s="288">
        <v>0</v>
      </c>
      <c r="E52" s="288">
        <v>0</v>
      </c>
      <c r="F52" s="178"/>
      <c r="G52" s="172"/>
      <c r="J52" s="406"/>
      <c r="V52" s="171"/>
    </row>
    <row r="53" spans="1:22" s="150" customFormat="1" ht="15.75">
      <c r="A53" s="235"/>
      <c r="B53" s="108"/>
      <c r="C53" s="233"/>
      <c r="D53" s="234"/>
      <c r="E53" s="234"/>
      <c r="F53" s="178"/>
      <c r="G53" s="172"/>
      <c r="J53" s="406"/>
      <c r="V53" s="171"/>
    </row>
    <row r="54" spans="1:22" s="150" customFormat="1" ht="15.75">
      <c r="A54" s="235"/>
      <c r="B54" s="108" t="s">
        <v>421</v>
      </c>
      <c r="C54" s="233">
        <v>0</v>
      </c>
      <c r="D54" s="234"/>
      <c r="E54" s="234"/>
      <c r="F54" s="178"/>
      <c r="G54" s="172"/>
      <c r="J54" s="406"/>
      <c r="V54" s="171"/>
    </row>
    <row r="55" spans="1:22" s="150" customFormat="1" ht="8.25" customHeight="1">
      <c r="A55" s="235"/>
      <c r="B55" s="108"/>
      <c r="C55" s="233"/>
      <c r="D55" s="234"/>
      <c r="E55" s="234"/>
      <c r="F55" s="178"/>
      <c r="G55" s="172"/>
      <c r="J55" s="406"/>
      <c r="V55" s="171"/>
    </row>
    <row r="56" spans="1:22" s="150" customFormat="1" ht="15.75">
      <c r="A56" s="235"/>
      <c r="B56" s="108" t="s">
        <v>485</v>
      </c>
      <c r="C56" s="233">
        <v>60000</v>
      </c>
      <c r="D56" s="234"/>
      <c r="E56" s="234"/>
      <c r="F56" s="178"/>
      <c r="G56" s="172"/>
      <c r="J56" s="406"/>
      <c r="V56" s="171"/>
    </row>
    <row r="57" spans="1:22" s="150" customFormat="1" ht="7.5" customHeight="1">
      <c r="A57" s="235"/>
      <c r="B57" s="108"/>
      <c r="C57" s="233"/>
      <c r="D57" s="234"/>
      <c r="E57" s="234"/>
      <c r="F57" s="178"/>
      <c r="G57" s="172"/>
      <c r="J57" s="406"/>
      <c r="V57" s="171"/>
    </row>
    <row r="58" spans="1:22" s="150" customFormat="1" ht="15.75">
      <c r="A58" s="235"/>
      <c r="B58" s="108" t="s">
        <v>497</v>
      </c>
      <c r="C58" s="233">
        <v>0</v>
      </c>
      <c r="D58" s="234"/>
      <c r="E58" s="234"/>
      <c r="F58" s="178"/>
      <c r="G58" s="172"/>
      <c r="J58" s="406"/>
      <c r="V58" s="171"/>
    </row>
    <row r="59" spans="1:22" s="150" customFormat="1" ht="9" customHeight="1">
      <c r="A59" s="235"/>
      <c r="B59" s="108"/>
      <c r="C59" s="233"/>
      <c r="D59" s="234"/>
      <c r="E59" s="234"/>
      <c r="F59" s="178"/>
      <c r="G59" s="172"/>
      <c r="J59" s="406"/>
      <c r="V59" s="171"/>
    </row>
    <row r="60" spans="1:22" s="150" customFormat="1" ht="15.75">
      <c r="A60" s="235"/>
      <c r="B60" s="108" t="s">
        <v>498</v>
      </c>
      <c r="C60" s="233">
        <v>0</v>
      </c>
      <c r="D60" s="234"/>
      <c r="E60" s="234"/>
      <c r="F60" s="178"/>
      <c r="G60" s="172"/>
      <c r="J60" s="406"/>
      <c r="V60" s="171"/>
    </row>
    <row r="61" spans="1:22" s="150" customFormat="1" ht="8.25" customHeight="1">
      <c r="A61" s="235"/>
      <c r="B61" s="108"/>
      <c r="C61" s="233"/>
      <c r="D61" s="234"/>
      <c r="E61" s="234"/>
      <c r="F61" s="178"/>
      <c r="G61" s="172"/>
      <c r="J61" s="406"/>
      <c r="V61" s="171"/>
    </row>
    <row r="62" spans="1:22" s="150" customFormat="1" ht="15.75">
      <c r="A62" s="235"/>
      <c r="B62" s="108" t="s">
        <v>499</v>
      </c>
      <c r="C62" s="233">
        <v>0</v>
      </c>
      <c r="D62" s="234"/>
      <c r="E62" s="234"/>
      <c r="F62" s="178"/>
      <c r="G62" s="172"/>
      <c r="J62" s="406"/>
      <c r="V62" s="171"/>
    </row>
    <row r="63" spans="1:22" s="150" customFormat="1" ht="9.75" customHeight="1">
      <c r="A63" s="235"/>
      <c r="B63" s="108"/>
      <c r="C63" s="233"/>
      <c r="D63" s="234"/>
      <c r="E63" s="234"/>
      <c r="F63" s="178"/>
      <c r="G63" s="172"/>
      <c r="J63" s="406"/>
      <c r="V63" s="171"/>
    </row>
    <row r="64" spans="1:22" s="150" customFormat="1" ht="15.75">
      <c r="A64" s="235"/>
      <c r="B64" s="108" t="s">
        <v>514</v>
      </c>
      <c r="C64" s="233">
        <v>1348000</v>
      </c>
      <c r="D64" s="234"/>
      <c r="E64" s="234"/>
      <c r="F64" s="178"/>
      <c r="G64" s="172"/>
      <c r="J64" s="406"/>
      <c r="V64" s="171"/>
    </row>
    <row r="65" spans="1:22" s="150" customFormat="1" ht="9.75" customHeight="1">
      <c r="A65" s="235"/>
      <c r="B65" s="108"/>
      <c r="C65" s="233"/>
      <c r="D65" s="234"/>
      <c r="E65" s="234"/>
      <c r="F65" s="178"/>
      <c r="G65" s="172"/>
      <c r="J65" s="406"/>
      <c r="V65" s="171"/>
    </row>
    <row r="66" spans="1:22" s="26" customFormat="1" ht="15.75">
      <c r="A66" s="106"/>
      <c r="B66" s="108" t="s">
        <v>229</v>
      </c>
      <c r="C66" s="233">
        <v>100000</v>
      </c>
      <c r="D66" s="234">
        <v>0</v>
      </c>
      <c r="E66" s="234">
        <v>0</v>
      </c>
      <c r="F66" s="175"/>
      <c r="G66" s="170"/>
      <c r="J66" s="407"/>
      <c r="V66" s="149"/>
    </row>
    <row r="68" spans="1:22" ht="15.75">
      <c r="B68" s="236" t="s">
        <v>205</v>
      </c>
      <c r="C68" s="237"/>
      <c r="D68" s="238">
        <v>27491.279999999999</v>
      </c>
      <c r="E68" s="238"/>
    </row>
  </sheetData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C22" sqref="C22"/>
    </sheetView>
  </sheetViews>
  <sheetFormatPr defaultRowHeight="15"/>
  <cols>
    <col min="1" max="1" width="35.7109375" customWidth="1"/>
    <col min="2" max="2" width="12.140625" customWidth="1"/>
  </cols>
  <sheetData>
    <row r="1" spans="1:3" s="26" customFormat="1">
      <c r="A1" s="26" t="s">
        <v>585</v>
      </c>
      <c r="B1" s="46">
        <v>2354000.13</v>
      </c>
    </row>
    <row r="2" spans="1:3">
      <c r="B2" s="30"/>
    </row>
    <row r="3" spans="1:3">
      <c r="A3" t="s">
        <v>579</v>
      </c>
      <c r="B3" s="30">
        <v>359940</v>
      </c>
      <c r="C3" s="86"/>
    </row>
    <row r="4" spans="1:3">
      <c r="A4" t="s">
        <v>580</v>
      </c>
      <c r="B4" s="30">
        <v>8918</v>
      </c>
    </row>
    <row r="5" spans="1:3">
      <c r="A5" t="s">
        <v>495</v>
      </c>
      <c r="B5" s="30">
        <v>888434.39</v>
      </c>
    </row>
    <row r="6" spans="1:3">
      <c r="A6" t="s">
        <v>584</v>
      </c>
      <c r="B6" s="30">
        <v>2492</v>
      </c>
    </row>
    <row r="7" spans="1:3">
      <c r="A7" t="s">
        <v>581</v>
      </c>
      <c r="B7" s="30">
        <f>безвозм.пост.!C17</f>
        <v>89250</v>
      </c>
    </row>
    <row r="8" spans="1:3">
      <c r="A8" t="s">
        <v>610</v>
      </c>
      <c r="B8" s="30">
        <v>200000</v>
      </c>
    </row>
    <row r="9" spans="1:3">
      <c r="A9" t="s">
        <v>611</v>
      </c>
      <c r="B9" s="30">
        <v>100000</v>
      </c>
    </row>
    <row r="10" spans="1:3">
      <c r="A10" t="s">
        <v>612</v>
      </c>
      <c r="B10" s="30">
        <v>100000</v>
      </c>
    </row>
    <row r="11" spans="1:3">
      <c r="A11" t="s">
        <v>631</v>
      </c>
      <c r="B11" s="30">
        <v>74160</v>
      </c>
    </row>
    <row r="12" spans="1:3">
      <c r="A12" t="s">
        <v>632</v>
      </c>
      <c r="B12" s="30">
        <v>120000</v>
      </c>
    </row>
    <row r="13" spans="1:3">
      <c r="A13" t="s">
        <v>633</v>
      </c>
      <c r="B13" s="30">
        <v>51680</v>
      </c>
    </row>
    <row r="14" spans="1:3">
      <c r="A14" t="s">
        <v>635</v>
      </c>
      <c r="B14" s="30">
        <v>5000</v>
      </c>
    </row>
    <row r="15" spans="1:3">
      <c r="A15" t="s">
        <v>636</v>
      </c>
      <c r="B15" s="30">
        <v>30000</v>
      </c>
    </row>
    <row r="17" spans="1:2">
      <c r="A17" t="s">
        <v>582</v>
      </c>
      <c r="B17" s="30">
        <f>SUM(B3:B16)</f>
        <v>2029874.3900000001</v>
      </c>
    </row>
    <row r="19" spans="1:2" s="26" customFormat="1" ht="15.75" customHeight="1">
      <c r="A19" s="26" t="s">
        <v>583</v>
      </c>
      <c r="B19" s="46">
        <f>B1-B17</f>
        <v>324125.73999999976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G59"/>
  <sheetViews>
    <sheetView workbookViewId="0">
      <selection activeCell="C22" sqref="C22"/>
    </sheetView>
  </sheetViews>
  <sheetFormatPr defaultRowHeight="15.75"/>
  <cols>
    <col min="1" max="1" width="53.28515625" style="202" customWidth="1"/>
    <col min="2" max="2" width="22.140625" style="202" customWidth="1"/>
    <col min="3" max="3" width="22.140625" style="202" hidden="1" customWidth="1"/>
    <col min="4" max="4" width="10.7109375" style="200" hidden="1" customWidth="1"/>
    <col min="5" max="7" width="20.140625" style="203" customWidth="1"/>
  </cols>
  <sheetData>
    <row r="2" spans="1:7" ht="23.25" customHeight="1">
      <c r="A2" s="455" t="s">
        <v>520</v>
      </c>
      <c r="B2" s="455"/>
      <c r="C2" s="456" t="s">
        <v>448</v>
      </c>
      <c r="D2" s="456"/>
      <c r="E2" s="297" t="s">
        <v>521</v>
      </c>
      <c r="F2" s="402" t="s">
        <v>556</v>
      </c>
      <c r="G2" s="445" t="s">
        <v>634</v>
      </c>
    </row>
    <row r="3" spans="1:7">
      <c r="B3" s="204"/>
      <c r="C3" s="204"/>
      <c r="D3" s="205"/>
    </row>
    <row r="4" spans="1:7" s="162" customFormat="1" ht="21">
      <c r="A4" s="206" t="s">
        <v>438</v>
      </c>
      <c r="B4" s="182"/>
      <c r="C4" s="207"/>
      <c r="D4" s="200"/>
      <c r="E4" s="207">
        <f>E6+E21++E8+E32</f>
        <v>3600000</v>
      </c>
      <c r="F4" s="207">
        <f>F6+F21++F8+F32</f>
        <v>3900000</v>
      </c>
      <c r="G4" s="207">
        <f>G6+G21++G8+G32</f>
        <v>4230000</v>
      </c>
    </row>
    <row r="5" spans="1:7">
      <c r="A5" s="182"/>
      <c r="B5" s="182"/>
      <c r="C5" s="183"/>
      <c r="E5" s="183"/>
      <c r="F5" s="183"/>
      <c r="G5" s="183"/>
    </row>
    <row r="6" spans="1:7" s="180" customFormat="1">
      <c r="A6" s="208" t="s">
        <v>285</v>
      </c>
      <c r="B6" s="208"/>
      <c r="C6" s="209"/>
      <c r="D6" s="210"/>
      <c r="E6" s="209">
        <v>200000</v>
      </c>
      <c r="F6" s="209">
        <v>200000</v>
      </c>
      <c r="G6" s="209">
        <v>230000</v>
      </c>
    </row>
    <row r="7" spans="1:7">
      <c r="A7" s="182"/>
      <c r="B7" s="182"/>
      <c r="C7" s="183"/>
      <c r="E7" s="183"/>
      <c r="F7" s="183"/>
      <c r="G7" s="183"/>
    </row>
    <row r="8" spans="1:7" s="180" customFormat="1">
      <c r="A8" s="208" t="s">
        <v>286</v>
      </c>
      <c r="B8" s="208"/>
      <c r="C8" s="209"/>
      <c r="D8" s="210"/>
      <c r="E8" s="209">
        <f>SUM(E9:E19)</f>
        <v>1400000</v>
      </c>
      <c r="F8" s="209">
        <f>SUM(F9:F19)</f>
        <v>1600000</v>
      </c>
      <c r="G8" s="209">
        <f>SUM(G9:G19)</f>
        <v>1600000</v>
      </c>
    </row>
    <row r="9" spans="1:7" s="26" customFormat="1">
      <c r="A9" s="448" t="s">
        <v>339</v>
      </c>
      <c r="B9" s="182" t="s">
        <v>430</v>
      </c>
      <c r="C9" s="452"/>
      <c r="D9" s="200"/>
      <c r="E9" s="451">
        <v>250000</v>
      </c>
      <c r="F9" s="451">
        <v>250000</v>
      </c>
      <c r="G9" s="451">
        <v>250000</v>
      </c>
    </row>
    <row r="10" spans="1:7" s="26" customFormat="1">
      <c r="A10" s="449"/>
      <c r="B10" s="182" t="s">
        <v>341</v>
      </c>
      <c r="C10" s="453"/>
      <c r="D10" s="200"/>
      <c r="E10" s="451"/>
      <c r="F10" s="451"/>
      <c r="G10" s="451"/>
    </row>
    <row r="11" spans="1:7" s="26" customFormat="1">
      <c r="A11" s="449"/>
      <c r="B11" s="182" t="s">
        <v>432</v>
      </c>
      <c r="C11" s="453"/>
      <c r="D11" s="200"/>
      <c r="E11" s="451"/>
      <c r="F11" s="451"/>
      <c r="G11" s="451"/>
    </row>
    <row r="12" spans="1:7" s="26" customFormat="1">
      <c r="A12" s="449"/>
      <c r="B12" s="182" t="s">
        <v>522</v>
      </c>
      <c r="C12" s="453"/>
      <c r="D12" s="200"/>
      <c r="E12" s="451"/>
      <c r="F12" s="451"/>
      <c r="G12" s="451"/>
    </row>
    <row r="13" spans="1:7">
      <c r="A13" s="450"/>
      <c r="B13" s="182" t="s">
        <v>526</v>
      </c>
      <c r="C13" s="454"/>
      <c r="E13" s="451"/>
      <c r="F13" s="451"/>
      <c r="G13" s="451"/>
    </row>
    <row r="14" spans="1:7">
      <c r="A14" s="211" t="s">
        <v>287</v>
      </c>
      <c r="B14" s="182"/>
      <c r="C14" s="212"/>
      <c r="E14" s="296">
        <v>300000</v>
      </c>
      <c r="F14" s="401">
        <v>300000</v>
      </c>
      <c r="G14" s="212">
        <v>300000</v>
      </c>
    </row>
    <row r="15" spans="1:7">
      <c r="A15" s="182" t="s">
        <v>288</v>
      </c>
      <c r="B15" s="182"/>
      <c r="C15" s="183"/>
      <c r="E15" s="183">
        <v>150000</v>
      </c>
      <c r="F15" s="183">
        <v>150000</v>
      </c>
      <c r="G15" s="183">
        <v>150000</v>
      </c>
    </row>
    <row r="16" spans="1:7">
      <c r="A16" s="182" t="s">
        <v>429</v>
      </c>
      <c r="B16" s="182"/>
      <c r="C16" s="183"/>
      <c r="E16" s="183">
        <v>100000</v>
      </c>
      <c r="F16" s="183">
        <v>100000</v>
      </c>
      <c r="G16" s="183">
        <v>100000</v>
      </c>
    </row>
    <row r="17" spans="1:7" ht="31.5">
      <c r="A17" s="182" t="s">
        <v>289</v>
      </c>
      <c r="B17" s="182"/>
      <c r="C17" s="183"/>
      <c r="E17" s="183">
        <v>300000</v>
      </c>
      <c r="F17" s="183">
        <v>500000</v>
      </c>
      <c r="G17" s="183">
        <v>500000</v>
      </c>
    </row>
    <row r="18" spans="1:7">
      <c r="A18" s="182" t="s">
        <v>433</v>
      </c>
      <c r="B18" s="182"/>
      <c r="C18" s="183"/>
      <c r="E18" s="183">
        <v>200000</v>
      </c>
      <c r="F18" s="183">
        <v>200000</v>
      </c>
      <c r="G18" s="183">
        <v>200000</v>
      </c>
    </row>
    <row r="19" spans="1:7">
      <c r="A19" s="182" t="s">
        <v>406</v>
      </c>
      <c r="B19" s="182"/>
      <c r="C19" s="183"/>
      <c r="E19" s="183">
        <v>100000</v>
      </c>
      <c r="F19" s="183">
        <v>100000</v>
      </c>
      <c r="G19" s="183">
        <v>100000</v>
      </c>
    </row>
    <row r="20" spans="1:7">
      <c r="A20" s="182"/>
      <c r="B20" s="182"/>
      <c r="C20" s="183"/>
      <c r="E20" s="183"/>
      <c r="F20" s="183"/>
      <c r="G20" s="183"/>
    </row>
    <row r="21" spans="1:7" s="180" customFormat="1">
      <c r="A21" s="208" t="s">
        <v>290</v>
      </c>
      <c r="B21" s="208"/>
      <c r="C21" s="213"/>
      <c r="D21" s="210"/>
      <c r="E21" s="213">
        <f>SUM(E23:E30)</f>
        <v>1200000</v>
      </c>
      <c r="F21" s="213">
        <f>SUM(F23:F30)</f>
        <v>1200000</v>
      </c>
      <c r="G21" s="213">
        <f>SUM(G23:G30)</f>
        <v>1200000</v>
      </c>
    </row>
    <row r="22" spans="1:7">
      <c r="A22" s="448" t="s">
        <v>434</v>
      </c>
      <c r="B22" s="182"/>
      <c r="C22" s="214"/>
      <c r="E22" s="214">
        <f>SUM(E23:E27)</f>
        <v>850000</v>
      </c>
      <c r="F22" s="214">
        <f>SUM(F23:F27)</f>
        <v>850000</v>
      </c>
      <c r="G22" s="214">
        <f>SUM(G23:G27)</f>
        <v>850000</v>
      </c>
    </row>
    <row r="23" spans="1:7">
      <c r="A23" s="449"/>
      <c r="B23" s="182" t="s">
        <v>522</v>
      </c>
      <c r="C23" s="183"/>
      <c r="E23" s="183">
        <v>150000</v>
      </c>
      <c r="F23" s="183">
        <v>150000</v>
      </c>
      <c r="G23" s="183">
        <v>150000</v>
      </c>
    </row>
    <row r="24" spans="1:7">
      <c r="A24" s="449"/>
      <c r="B24" s="182" t="s">
        <v>340</v>
      </c>
      <c r="C24" s="183"/>
      <c r="E24" s="183">
        <v>150000</v>
      </c>
      <c r="F24" s="183">
        <v>150000</v>
      </c>
      <c r="G24" s="183">
        <v>150000</v>
      </c>
    </row>
    <row r="25" spans="1:7" ht="20.25" customHeight="1">
      <c r="A25" s="449"/>
      <c r="B25" s="182" t="s">
        <v>523</v>
      </c>
      <c r="C25" s="183"/>
      <c r="E25" s="183">
        <v>150000</v>
      </c>
      <c r="F25" s="183">
        <v>150000</v>
      </c>
      <c r="G25" s="183">
        <v>150000</v>
      </c>
    </row>
    <row r="26" spans="1:7">
      <c r="A26" s="449"/>
      <c r="B26" s="182" t="s">
        <v>524</v>
      </c>
      <c r="C26" s="183"/>
      <c r="E26" s="183">
        <v>200000</v>
      </c>
      <c r="F26" s="183">
        <v>200000</v>
      </c>
      <c r="G26" s="183">
        <v>200000</v>
      </c>
    </row>
    <row r="27" spans="1:7">
      <c r="A27" s="450"/>
      <c r="B27" s="182" t="s">
        <v>550</v>
      </c>
      <c r="C27" s="183"/>
      <c r="E27" s="183">
        <v>200000</v>
      </c>
      <c r="F27" s="183">
        <v>200000</v>
      </c>
      <c r="G27" s="183">
        <v>200000</v>
      </c>
    </row>
    <row r="28" spans="1:7" ht="31.5">
      <c r="A28" s="182" t="s">
        <v>502</v>
      </c>
      <c r="B28" s="182"/>
      <c r="C28" s="183"/>
      <c r="E28" s="183">
        <v>50000</v>
      </c>
      <c r="F28" s="183">
        <v>50000</v>
      </c>
      <c r="G28" s="183">
        <v>50000</v>
      </c>
    </row>
    <row r="29" spans="1:7">
      <c r="A29" s="182" t="s">
        <v>525</v>
      </c>
      <c r="B29" s="182"/>
      <c r="C29" s="183"/>
      <c r="E29" s="183">
        <v>50000</v>
      </c>
      <c r="F29" s="183">
        <v>50000</v>
      </c>
      <c r="G29" s="183">
        <v>50000</v>
      </c>
    </row>
    <row r="30" spans="1:7">
      <c r="A30" s="182" t="s">
        <v>529</v>
      </c>
      <c r="B30" s="182"/>
      <c r="C30" s="183"/>
      <c r="E30" s="183">
        <v>250000</v>
      </c>
      <c r="F30" s="183">
        <v>250000</v>
      </c>
      <c r="G30" s="183">
        <v>250000</v>
      </c>
    </row>
    <row r="31" spans="1:7">
      <c r="A31" s="182"/>
      <c r="B31" s="182"/>
      <c r="C31" s="183"/>
      <c r="E31" s="183"/>
      <c r="F31" s="183"/>
      <c r="G31" s="183"/>
    </row>
    <row r="32" spans="1:7" s="179" customFormat="1" ht="21">
      <c r="A32" s="206" t="s">
        <v>437</v>
      </c>
      <c r="B32" s="206"/>
      <c r="C32" s="207"/>
      <c r="D32" s="205"/>
      <c r="E32" s="207">
        <f>E34+E43+E47</f>
        <v>800000</v>
      </c>
      <c r="F32" s="207">
        <f>F34+F43+F47</f>
        <v>900000</v>
      </c>
      <c r="G32" s="207">
        <f>G34+G43+G47</f>
        <v>1200000</v>
      </c>
    </row>
    <row r="33" spans="1:7" s="179" customFormat="1" ht="21">
      <c r="A33" s="215" t="s">
        <v>286</v>
      </c>
      <c r="B33" s="216"/>
      <c r="C33" s="217"/>
      <c r="D33" s="218"/>
      <c r="E33" s="217">
        <f>SUM(E35:E40)</f>
        <v>750000</v>
      </c>
      <c r="F33" s="217">
        <f t="shared" ref="F33:G33" si="0">SUM(F35:F40)</f>
        <v>750000</v>
      </c>
      <c r="G33" s="217">
        <f t="shared" si="0"/>
        <v>750000</v>
      </c>
    </row>
    <row r="34" spans="1:7" s="180" customFormat="1">
      <c r="A34" s="219" t="s">
        <v>291</v>
      </c>
      <c r="B34" s="219"/>
      <c r="C34" s="220"/>
      <c r="D34" s="221"/>
      <c r="E34" s="220">
        <f>SUM(E35:E37)</f>
        <v>300000</v>
      </c>
      <c r="F34" s="220">
        <f t="shared" ref="F34:G34" si="1">SUM(F35:F37)</f>
        <v>300000</v>
      </c>
      <c r="G34" s="220">
        <f t="shared" si="1"/>
        <v>300000</v>
      </c>
    </row>
    <row r="35" spans="1:7" ht="18.75" customHeight="1">
      <c r="A35" s="289" t="s">
        <v>439</v>
      </c>
      <c r="B35" s="182" t="s">
        <v>292</v>
      </c>
      <c r="C35" s="183"/>
      <c r="E35" s="183">
        <v>100000</v>
      </c>
      <c r="F35" s="183">
        <v>100000</v>
      </c>
      <c r="G35" s="183">
        <v>100000</v>
      </c>
    </row>
    <row r="36" spans="1:7" ht="18.75" customHeight="1">
      <c r="A36" s="294"/>
      <c r="B36" s="182" t="s">
        <v>526</v>
      </c>
      <c r="C36" s="183"/>
      <c r="E36" s="183">
        <v>100000</v>
      </c>
      <c r="F36" s="183">
        <v>100000</v>
      </c>
      <c r="G36" s="183">
        <v>100000</v>
      </c>
    </row>
    <row r="37" spans="1:7" ht="18.75" customHeight="1">
      <c r="A37" s="290"/>
      <c r="B37" s="182" t="s">
        <v>342</v>
      </c>
      <c r="C37" s="183"/>
      <c r="E37" s="183">
        <v>100000</v>
      </c>
      <c r="F37" s="183">
        <v>100000</v>
      </c>
      <c r="G37" s="183">
        <v>100000</v>
      </c>
    </row>
    <row r="38" spans="1:7" ht="18.75" customHeight="1">
      <c r="A38" s="182" t="s">
        <v>527</v>
      </c>
      <c r="B38" s="182" t="s">
        <v>431</v>
      </c>
      <c r="C38" s="183"/>
      <c r="E38" s="183">
        <v>300000</v>
      </c>
      <c r="F38" s="183">
        <v>300000</v>
      </c>
      <c r="G38" s="183">
        <v>300000</v>
      </c>
    </row>
    <row r="39" spans="1:7">
      <c r="A39" s="182" t="s">
        <v>435</v>
      </c>
      <c r="B39" s="182"/>
      <c r="C39" s="183"/>
      <c r="E39" s="183">
        <v>50000</v>
      </c>
      <c r="F39" s="183">
        <v>50000</v>
      </c>
      <c r="G39" s="183">
        <v>50000</v>
      </c>
    </row>
    <row r="40" spans="1:7">
      <c r="A40" s="182" t="s">
        <v>343</v>
      </c>
      <c r="B40" s="182"/>
      <c r="C40" s="183"/>
      <c r="E40" s="183">
        <v>100000</v>
      </c>
      <c r="F40" s="183">
        <v>100000</v>
      </c>
      <c r="G40" s="183">
        <v>100000</v>
      </c>
    </row>
    <row r="41" spans="1:7">
      <c r="A41" s="182"/>
      <c r="B41" s="182"/>
      <c r="C41" s="183"/>
      <c r="E41" s="183"/>
      <c r="F41" s="183"/>
      <c r="G41" s="183"/>
    </row>
    <row r="42" spans="1:7">
      <c r="A42" s="215" t="s">
        <v>447</v>
      </c>
      <c r="B42" s="222"/>
      <c r="C42" s="223"/>
      <c r="D42" s="224"/>
      <c r="E42" s="223">
        <f>E43+E47</f>
        <v>500000</v>
      </c>
      <c r="F42" s="223">
        <f>F43+F47</f>
        <v>600000</v>
      </c>
      <c r="G42" s="223">
        <f>G43+G47</f>
        <v>900000</v>
      </c>
    </row>
    <row r="43" spans="1:7" s="180" customFormat="1">
      <c r="A43" s="219" t="s">
        <v>293</v>
      </c>
      <c r="B43" s="219"/>
      <c r="C43" s="220"/>
      <c r="D43" s="221"/>
      <c r="E43" s="220">
        <f>SUM(E44:E45)</f>
        <v>100000</v>
      </c>
      <c r="F43" s="220">
        <f>SUM(F44:F45)</f>
        <v>100000</v>
      </c>
      <c r="G43" s="220">
        <f>SUM(G44:G45)</f>
        <v>100000</v>
      </c>
    </row>
    <row r="44" spans="1:7">
      <c r="A44" s="182" t="s">
        <v>530</v>
      </c>
      <c r="B44" s="182" t="s">
        <v>341</v>
      </c>
      <c r="C44" s="183"/>
      <c r="E44" s="183">
        <v>100000</v>
      </c>
      <c r="F44" s="183">
        <v>100000</v>
      </c>
      <c r="G44" s="183">
        <v>100000</v>
      </c>
    </row>
    <row r="45" spans="1:7">
      <c r="A45" s="182" t="s">
        <v>531</v>
      </c>
      <c r="B45" s="182" t="s">
        <v>431</v>
      </c>
      <c r="C45" s="183"/>
      <c r="E45" s="183"/>
      <c r="F45" s="183"/>
      <c r="G45" s="183"/>
    </row>
    <row r="46" spans="1:7">
      <c r="A46" s="182"/>
      <c r="B46" s="182"/>
      <c r="C46" s="183"/>
      <c r="E46" s="183"/>
      <c r="F46" s="183"/>
      <c r="G46" s="183"/>
    </row>
    <row r="47" spans="1:7" s="180" customFormat="1">
      <c r="A47" s="219" t="s">
        <v>436</v>
      </c>
      <c r="B47" s="219"/>
      <c r="C47" s="220"/>
      <c r="D47" s="221"/>
      <c r="E47" s="220">
        <f>SUM(E48:E55)</f>
        <v>400000</v>
      </c>
      <c r="F47" s="220">
        <f>SUM(F48:F55)</f>
        <v>500000</v>
      </c>
      <c r="G47" s="220">
        <f>SUM(G48:G55)</f>
        <v>800000</v>
      </c>
    </row>
    <row r="48" spans="1:7">
      <c r="A48" s="413" t="s">
        <v>553</v>
      </c>
      <c r="B48" s="182" t="s">
        <v>522</v>
      </c>
      <c r="C48" s="183"/>
      <c r="E48" s="183">
        <v>200000</v>
      </c>
      <c r="F48" s="183">
        <v>200000</v>
      </c>
      <c r="G48" s="414">
        <v>200000</v>
      </c>
    </row>
    <row r="49" spans="1:7" ht="31.5">
      <c r="A49" s="413" t="s">
        <v>595</v>
      </c>
      <c r="B49" s="182"/>
      <c r="C49" s="183"/>
      <c r="E49" s="183"/>
      <c r="F49" s="183"/>
      <c r="G49" s="183"/>
    </row>
    <row r="50" spans="1:7">
      <c r="A50" s="182" t="s">
        <v>528</v>
      </c>
      <c r="B50" s="182"/>
      <c r="C50" s="183"/>
      <c r="E50" s="183">
        <v>100000</v>
      </c>
      <c r="F50" s="183">
        <v>100000</v>
      </c>
      <c r="G50" s="183">
        <v>100000</v>
      </c>
    </row>
    <row r="51" spans="1:7">
      <c r="A51" s="182" t="s">
        <v>610</v>
      </c>
      <c r="B51" s="182"/>
      <c r="C51" s="183"/>
      <c r="E51" s="183"/>
      <c r="F51" s="183"/>
      <c r="G51" s="183">
        <v>200000</v>
      </c>
    </row>
    <row r="52" spans="1:7">
      <c r="A52" s="182" t="s">
        <v>613</v>
      </c>
      <c r="B52" s="182"/>
      <c r="C52" s="183"/>
      <c r="E52" s="183"/>
      <c r="F52" s="183"/>
      <c r="G52" s="183">
        <v>100000</v>
      </c>
    </row>
    <row r="53" spans="1:7">
      <c r="A53" s="182" t="s">
        <v>532</v>
      </c>
      <c r="B53" s="182"/>
      <c r="C53" s="183"/>
      <c r="E53" s="183">
        <v>100000</v>
      </c>
      <c r="F53" s="183">
        <v>100000</v>
      </c>
      <c r="G53" s="183">
        <v>100000</v>
      </c>
    </row>
    <row r="54" spans="1:7">
      <c r="A54" s="182" t="s">
        <v>557</v>
      </c>
      <c r="B54" s="182" t="s">
        <v>292</v>
      </c>
      <c r="C54" s="183"/>
      <c r="E54" s="183"/>
      <c r="F54" s="183">
        <v>100000</v>
      </c>
      <c r="G54" s="183">
        <v>100000</v>
      </c>
    </row>
    <row r="55" spans="1:7">
      <c r="A55" s="182"/>
      <c r="B55" s="182"/>
      <c r="C55" s="183"/>
      <c r="E55" s="183"/>
      <c r="F55" s="183"/>
      <c r="G55" s="183"/>
    </row>
    <row r="56" spans="1:7" s="197" customFormat="1" ht="31.5">
      <c r="A56" s="225" t="s">
        <v>449</v>
      </c>
      <c r="B56" s="225"/>
      <c r="C56" s="226"/>
      <c r="D56" s="227"/>
      <c r="E56" s="226">
        <f>50000</f>
        <v>50000</v>
      </c>
      <c r="F56" s="226">
        <v>50000</v>
      </c>
      <c r="G56" s="226">
        <f>50000+пер.ост.!B10</f>
        <v>150000</v>
      </c>
    </row>
    <row r="57" spans="1:7" s="197" customFormat="1" ht="31.5">
      <c r="A57" s="225" t="s">
        <v>450</v>
      </c>
      <c r="B57" s="225"/>
      <c r="C57" s="226"/>
      <c r="D57" s="227"/>
      <c r="E57" s="226">
        <v>300000</v>
      </c>
      <c r="F57" s="226">
        <v>300000</v>
      </c>
      <c r="G57" s="226">
        <v>300000</v>
      </c>
    </row>
    <row r="59" spans="1:7">
      <c r="A59" s="225" t="s">
        <v>596</v>
      </c>
      <c r="B59" s="225"/>
      <c r="C59" s="226"/>
      <c r="D59" s="227"/>
      <c r="E59" s="226"/>
      <c r="F59" s="226"/>
      <c r="G59" s="226">
        <v>888434.39</v>
      </c>
    </row>
  </sheetData>
  <mergeCells count="8">
    <mergeCell ref="A22:A27"/>
    <mergeCell ref="A9:A13"/>
    <mergeCell ref="G9:G13"/>
    <mergeCell ref="C9:C13"/>
    <mergeCell ref="A2:B2"/>
    <mergeCell ref="C2:D2"/>
    <mergeCell ref="E9:E13"/>
    <mergeCell ref="F9:F13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A10" sqref="A10"/>
    </sheetView>
  </sheetViews>
  <sheetFormatPr defaultRowHeight="15"/>
  <cols>
    <col min="1" max="1" width="65" style="109" customWidth="1"/>
    <col min="2" max="2" width="18" style="109" customWidth="1"/>
  </cols>
  <sheetData>
    <row r="1" spans="1:3" ht="15.75">
      <c r="A1" s="461" t="s">
        <v>637</v>
      </c>
      <c r="B1" s="461"/>
    </row>
    <row r="2" spans="1:3" ht="15.75">
      <c r="B2" s="338" t="s">
        <v>33</v>
      </c>
    </row>
    <row r="3" spans="1:3" ht="15.75">
      <c r="B3" s="338" t="s">
        <v>109</v>
      </c>
    </row>
    <row r="4" spans="1:3" ht="15.75">
      <c r="B4" s="338" t="s">
        <v>27</v>
      </c>
    </row>
    <row r="5" spans="1:3" ht="15.75">
      <c r="B5" s="338" t="s">
        <v>28</v>
      </c>
    </row>
    <row r="6" spans="1:3" ht="15.75">
      <c r="A6" s="459" t="s">
        <v>562</v>
      </c>
      <c r="B6" s="460"/>
    </row>
    <row r="8" spans="1:3" ht="38.25" customHeight="1">
      <c r="A8" s="458" t="s">
        <v>534</v>
      </c>
      <c r="B8" s="458"/>
    </row>
    <row r="9" spans="1:3" ht="15.75">
      <c r="A9" s="339"/>
      <c r="B9" s="339"/>
      <c r="C9" s="14"/>
    </row>
    <row r="11" spans="1:3" ht="31.5">
      <c r="A11" s="340" t="s">
        <v>29</v>
      </c>
      <c r="B11" s="341" t="s">
        <v>30</v>
      </c>
    </row>
    <row r="12" spans="1:3" ht="15.75">
      <c r="A12" s="342">
        <v>1</v>
      </c>
      <c r="B12" s="342">
        <v>2</v>
      </c>
    </row>
    <row r="13" spans="1:3" ht="31.5">
      <c r="A13" s="230" t="s">
        <v>32</v>
      </c>
      <c r="B13" s="343">
        <v>1</v>
      </c>
    </row>
    <row r="14" spans="1:3" ht="15.75">
      <c r="A14" s="230" t="s">
        <v>31</v>
      </c>
      <c r="B14" s="343">
        <v>1</v>
      </c>
    </row>
    <row r="15" spans="1:3" ht="47.25">
      <c r="A15" s="230" t="s">
        <v>310</v>
      </c>
      <c r="B15" s="343">
        <v>1</v>
      </c>
    </row>
    <row r="16" spans="1:3" ht="15.75">
      <c r="A16" s="338"/>
    </row>
    <row r="17" spans="1:1" ht="15.75">
      <c r="A17" s="338"/>
    </row>
  </sheetData>
  <mergeCells count="3">
    <mergeCell ref="A8:B8"/>
    <mergeCell ref="A6:B6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2"/>
  <sheetViews>
    <sheetView topLeftCell="A88" zoomScale="115" zoomScaleNormal="115" workbookViewId="0">
      <selection activeCell="C96" sqref="C96"/>
    </sheetView>
  </sheetViews>
  <sheetFormatPr defaultRowHeight="15"/>
  <cols>
    <col min="1" max="1" width="28.140625" style="189" customWidth="1"/>
    <col min="2" max="2" width="64.85546875" style="193" customWidth="1"/>
    <col min="3" max="5" width="17.140625" style="189" customWidth="1"/>
    <col min="6" max="6" width="9.140625" style="31"/>
    <col min="7" max="7" width="12.7109375" style="31" bestFit="1" customWidth="1"/>
    <col min="8" max="8" width="13.28515625" style="31" bestFit="1" customWidth="1"/>
    <col min="9" max="9" width="13.140625" customWidth="1"/>
  </cols>
  <sheetData>
    <row r="1" spans="1:15" s="32" customFormat="1" ht="15.75">
      <c r="A1" s="277"/>
      <c r="B1" s="344"/>
      <c r="C1" s="462" t="s">
        <v>196</v>
      </c>
      <c r="D1" s="462"/>
      <c r="E1" s="462"/>
      <c r="F1" s="62"/>
      <c r="G1" s="62"/>
      <c r="H1" s="62"/>
    </row>
    <row r="2" spans="1:15" s="32" customFormat="1" ht="15.75">
      <c r="A2" s="277"/>
      <c r="B2" s="345"/>
      <c r="C2" s="463" t="s">
        <v>33</v>
      </c>
      <c r="D2" s="463"/>
      <c r="E2" s="463"/>
      <c r="F2" s="62"/>
      <c r="G2" s="62"/>
      <c r="H2" s="62"/>
    </row>
    <row r="3" spans="1:15" s="32" customFormat="1" ht="15.75">
      <c r="A3" s="277"/>
      <c r="B3" s="345"/>
      <c r="C3" s="463" t="s">
        <v>109</v>
      </c>
      <c r="D3" s="463"/>
      <c r="E3" s="463"/>
      <c r="F3" s="62"/>
      <c r="G3" s="62"/>
      <c r="H3" s="62"/>
    </row>
    <row r="4" spans="1:15" s="32" customFormat="1" ht="15.75">
      <c r="A4" s="277"/>
      <c r="B4" s="345"/>
      <c r="C4" s="463" t="s">
        <v>27</v>
      </c>
      <c r="D4" s="463"/>
      <c r="E4" s="463"/>
      <c r="F4" s="62"/>
      <c r="G4" s="62"/>
      <c r="H4" s="62"/>
    </row>
    <row r="5" spans="1:15" s="32" customFormat="1" ht="15.75">
      <c r="A5" s="277"/>
      <c r="B5" s="345"/>
      <c r="C5" s="463" t="s">
        <v>28</v>
      </c>
      <c r="D5" s="463"/>
      <c r="E5" s="463"/>
      <c r="F5" s="62"/>
      <c r="G5" s="62"/>
      <c r="H5" s="62"/>
    </row>
    <row r="6" spans="1:15" s="32" customFormat="1" ht="15.75">
      <c r="A6" s="277"/>
      <c r="B6" s="345"/>
      <c r="C6" s="463" t="s">
        <v>562</v>
      </c>
      <c r="D6" s="463"/>
      <c r="E6" s="463"/>
      <c r="F6" s="62"/>
      <c r="G6" s="62"/>
      <c r="H6" s="62"/>
    </row>
    <row r="7" spans="1:15" s="32" customFormat="1" ht="15.75">
      <c r="A7" s="277"/>
      <c r="B7" s="346"/>
      <c r="C7" s="277"/>
      <c r="D7" s="277"/>
      <c r="E7" s="277"/>
      <c r="F7" s="62"/>
      <c r="G7" s="62"/>
      <c r="H7" s="62"/>
    </row>
    <row r="8" spans="1:15" s="32" customFormat="1" ht="30" customHeight="1">
      <c r="A8" s="464" t="s">
        <v>535</v>
      </c>
      <c r="B8" s="464"/>
      <c r="C8" s="464"/>
      <c r="D8" s="464"/>
      <c r="E8" s="464"/>
      <c r="F8" s="62"/>
      <c r="G8" s="62"/>
      <c r="H8" s="62"/>
    </row>
    <row r="9" spans="1:15" s="32" customFormat="1">
      <c r="A9" s="277"/>
      <c r="B9" s="345"/>
      <c r="C9" s="277"/>
      <c r="D9" s="277"/>
      <c r="E9" s="277"/>
      <c r="F9" s="62"/>
      <c r="G9" s="62"/>
      <c r="H9" s="62"/>
    </row>
    <row r="10" spans="1:15" s="32" customFormat="1" ht="15.75">
      <c r="A10" s="347" t="s">
        <v>0</v>
      </c>
      <c r="B10" s="64" t="s">
        <v>1</v>
      </c>
      <c r="C10" s="465" t="s">
        <v>119</v>
      </c>
      <c r="D10" s="465"/>
      <c r="E10" s="465"/>
      <c r="F10" s="62"/>
      <c r="G10" s="62"/>
      <c r="H10" s="62"/>
      <c r="O10" s="33"/>
    </row>
    <row r="11" spans="1:15" s="32" customFormat="1" ht="15.75" customHeight="1">
      <c r="A11" s="347"/>
      <c r="B11" s="64"/>
      <c r="C11" s="307" t="s">
        <v>344</v>
      </c>
      <c r="D11" s="307" t="s">
        <v>427</v>
      </c>
      <c r="E11" s="307" t="s">
        <v>533</v>
      </c>
      <c r="F11" s="62"/>
      <c r="G11" s="62"/>
      <c r="H11" s="62"/>
    </row>
    <row r="12" spans="1:15" s="32" customFormat="1" ht="16.5" thickBot="1">
      <c r="A12" s="64" t="s">
        <v>2</v>
      </c>
      <c r="B12" s="125" t="s">
        <v>3</v>
      </c>
      <c r="C12" s="159">
        <f>C13+C26+C45+C37+C50+C59+C25+C63</f>
        <v>8091579.7000000002</v>
      </c>
      <c r="D12" s="159">
        <f t="shared" ref="D12:E12" si="0">D13+D26+D45+D37+D50+D59+D25+D63</f>
        <v>7753582.3999999994</v>
      </c>
      <c r="E12" s="159">
        <f t="shared" si="0"/>
        <v>7900182.3999999994</v>
      </c>
      <c r="F12" s="62"/>
      <c r="G12" s="69"/>
      <c r="H12" s="62"/>
    </row>
    <row r="13" spans="1:15" s="38" customFormat="1" ht="16.5" thickBot="1">
      <c r="A13" s="348" t="s">
        <v>152</v>
      </c>
      <c r="B13" s="349" t="s">
        <v>153</v>
      </c>
      <c r="C13" s="159">
        <f>C14</f>
        <v>2212088.9</v>
      </c>
      <c r="D13" s="159">
        <f t="shared" ref="D13:E13" si="1">D14</f>
        <v>1741500</v>
      </c>
      <c r="E13" s="159">
        <f t="shared" si="1"/>
        <v>1781500</v>
      </c>
      <c r="F13" s="63"/>
      <c r="G13" s="63"/>
      <c r="H13" s="63"/>
    </row>
    <row r="14" spans="1:15" s="32" customFormat="1" ht="15.75">
      <c r="A14" s="64" t="s">
        <v>4</v>
      </c>
      <c r="B14" s="125" t="s">
        <v>5</v>
      </c>
      <c r="C14" s="159">
        <f>C15+C17+C20+C22</f>
        <v>2212088.9</v>
      </c>
      <c r="D14" s="159">
        <f t="shared" ref="D14:E14" si="2">D15+D17+D20+D22</f>
        <v>1741500</v>
      </c>
      <c r="E14" s="159">
        <f t="shared" si="2"/>
        <v>1781500</v>
      </c>
      <c r="F14" s="62"/>
      <c r="G14" s="62"/>
      <c r="H14" s="62"/>
    </row>
    <row r="15" spans="1:15" s="32" customFormat="1" ht="78.75">
      <c r="A15" s="279" t="s">
        <v>154</v>
      </c>
      <c r="B15" s="140" t="s">
        <v>308</v>
      </c>
      <c r="C15" s="160">
        <f>C16</f>
        <v>1695000</v>
      </c>
      <c r="D15" s="160">
        <f t="shared" ref="D15:E15" si="3">D16</f>
        <v>1710000</v>
      </c>
      <c r="E15" s="160">
        <f t="shared" si="3"/>
        <v>1750000</v>
      </c>
      <c r="F15" s="62"/>
      <c r="G15" s="62"/>
      <c r="H15" s="62"/>
    </row>
    <row r="16" spans="1:15" s="32" customFormat="1" ht="78.75">
      <c r="A16" s="279" t="s">
        <v>6</v>
      </c>
      <c r="B16" s="140" t="s">
        <v>308</v>
      </c>
      <c r="C16" s="160">
        <v>1695000</v>
      </c>
      <c r="D16" s="160">
        <v>1710000</v>
      </c>
      <c r="E16" s="160">
        <v>1750000</v>
      </c>
      <c r="F16" s="62"/>
      <c r="G16" s="62"/>
      <c r="H16" s="62"/>
    </row>
    <row r="17" spans="1:8" s="32" customFormat="1" ht="110.25">
      <c r="A17" s="279" t="s">
        <v>155</v>
      </c>
      <c r="B17" s="140" t="s">
        <v>348</v>
      </c>
      <c r="C17" s="160">
        <f>C18</f>
        <v>24000</v>
      </c>
      <c r="D17" s="160">
        <f t="shared" ref="D17:E17" si="4">D18</f>
        <v>24000</v>
      </c>
      <c r="E17" s="160">
        <f t="shared" si="4"/>
        <v>24000</v>
      </c>
      <c r="F17" s="62"/>
      <c r="G17" s="62"/>
      <c r="H17" s="62"/>
    </row>
    <row r="18" spans="1:8" s="32" customFormat="1" ht="110.25">
      <c r="A18" s="279" t="s">
        <v>7</v>
      </c>
      <c r="B18" s="140" t="s">
        <v>348</v>
      </c>
      <c r="C18" s="160">
        <v>24000</v>
      </c>
      <c r="D18" s="160">
        <v>24000</v>
      </c>
      <c r="E18" s="160">
        <v>24000</v>
      </c>
      <c r="F18" s="62"/>
      <c r="G18" s="62"/>
      <c r="H18" s="62"/>
    </row>
    <row r="19" spans="1:8" s="32" customFormat="1" ht="47.25">
      <c r="A19" s="279" t="s">
        <v>607</v>
      </c>
      <c r="B19" s="140" t="s">
        <v>37</v>
      </c>
      <c r="C19" s="160">
        <f>C20</f>
        <v>7500</v>
      </c>
      <c r="D19" s="160">
        <f t="shared" ref="D19:E24" si="5">D20</f>
        <v>7500</v>
      </c>
      <c r="E19" s="160">
        <f t="shared" si="5"/>
        <v>7500</v>
      </c>
      <c r="F19" s="62"/>
      <c r="G19" s="62"/>
      <c r="H19" s="62"/>
    </row>
    <row r="20" spans="1:8" s="32" customFormat="1" ht="47.25">
      <c r="A20" s="279" t="s">
        <v>608</v>
      </c>
      <c r="B20" s="140" t="s">
        <v>37</v>
      </c>
      <c r="C20" s="160">
        <v>7500</v>
      </c>
      <c r="D20" s="160">
        <v>7500</v>
      </c>
      <c r="E20" s="160">
        <v>7500</v>
      </c>
      <c r="F20" s="62"/>
      <c r="G20" s="62"/>
      <c r="H20" s="62"/>
    </row>
    <row r="21" spans="1:8" s="32" customFormat="1" ht="94.5">
      <c r="A21" s="279" t="s">
        <v>156</v>
      </c>
      <c r="B21" s="140" t="s">
        <v>609</v>
      </c>
      <c r="C21" s="160">
        <f>C22</f>
        <v>485588.9</v>
      </c>
      <c r="D21" s="160">
        <f t="shared" si="5"/>
        <v>0</v>
      </c>
      <c r="E21" s="160">
        <f t="shared" si="5"/>
        <v>0</v>
      </c>
      <c r="F21" s="62"/>
      <c r="G21" s="62"/>
      <c r="H21" s="62"/>
    </row>
    <row r="22" spans="1:8" s="32" customFormat="1" ht="94.5">
      <c r="A22" s="279" t="s">
        <v>8</v>
      </c>
      <c r="B22" s="140" t="s">
        <v>609</v>
      </c>
      <c r="C22" s="416">
        <v>485588.9</v>
      </c>
      <c r="D22" s="160">
        <v>0</v>
      </c>
      <c r="E22" s="160">
        <v>0</v>
      </c>
      <c r="F22" s="62"/>
      <c r="G22" s="62"/>
      <c r="H22" s="62"/>
    </row>
    <row r="23" spans="1:8" s="39" customFormat="1" ht="15.75">
      <c r="A23" s="64" t="s">
        <v>350</v>
      </c>
      <c r="B23" s="125" t="s">
        <v>351</v>
      </c>
      <c r="C23" s="159">
        <f>C24</f>
        <v>1000</v>
      </c>
      <c r="D23" s="159">
        <f t="shared" ref="D23:E23" si="6">D24</f>
        <v>0</v>
      </c>
      <c r="E23" s="159">
        <f t="shared" si="6"/>
        <v>0</v>
      </c>
      <c r="F23" s="66"/>
      <c r="G23" s="66"/>
      <c r="H23" s="66"/>
    </row>
    <row r="24" spans="1:8" s="32" customFormat="1" ht="15.75">
      <c r="A24" s="279" t="s">
        <v>349</v>
      </c>
      <c r="B24" s="140" t="s">
        <v>296</v>
      </c>
      <c r="C24" s="160">
        <f>C25</f>
        <v>1000</v>
      </c>
      <c r="D24" s="160">
        <f t="shared" si="5"/>
        <v>0</v>
      </c>
      <c r="E24" s="160">
        <f t="shared" si="5"/>
        <v>0</v>
      </c>
      <c r="F24" s="62"/>
      <c r="G24" s="62"/>
      <c r="H24" s="62"/>
    </row>
    <row r="25" spans="1:8" s="32" customFormat="1" ht="15.75">
      <c r="A25" s="279" t="s">
        <v>295</v>
      </c>
      <c r="B25" s="140" t="s">
        <v>296</v>
      </c>
      <c r="C25" s="160">
        <v>1000</v>
      </c>
      <c r="D25" s="160">
        <v>0</v>
      </c>
      <c r="E25" s="160">
        <v>0</v>
      </c>
      <c r="F25" s="62"/>
      <c r="G25" s="62"/>
      <c r="H25" s="62"/>
    </row>
    <row r="26" spans="1:8" s="32" customFormat="1" ht="15.75">
      <c r="A26" s="64" t="s">
        <v>312</v>
      </c>
      <c r="B26" s="125" t="s">
        <v>9</v>
      </c>
      <c r="C26" s="159">
        <f>C27+C30</f>
        <v>5350000</v>
      </c>
      <c r="D26" s="159">
        <f>D27+D30</f>
        <v>5755000</v>
      </c>
      <c r="E26" s="159">
        <f>E27+E30</f>
        <v>5860000</v>
      </c>
      <c r="F26" s="62"/>
      <c r="G26" s="62"/>
      <c r="H26" s="62"/>
    </row>
    <row r="27" spans="1:8" s="32" customFormat="1" ht="15.75">
      <c r="A27" s="64" t="s">
        <v>307</v>
      </c>
      <c r="B27" s="125" t="s">
        <v>10</v>
      </c>
      <c r="C27" s="159">
        <f>C29</f>
        <v>500000</v>
      </c>
      <c r="D27" s="159">
        <f t="shared" ref="D27:E27" si="7">D29</f>
        <v>535000</v>
      </c>
      <c r="E27" s="159">
        <f t="shared" si="7"/>
        <v>560000</v>
      </c>
      <c r="F27" s="62"/>
      <c r="G27" s="62"/>
      <c r="H27" s="62"/>
    </row>
    <row r="28" spans="1:8" s="32" customFormat="1" ht="47.25">
      <c r="A28" s="140" t="s">
        <v>157</v>
      </c>
      <c r="B28" s="140" t="s">
        <v>26</v>
      </c>
      <c r="C28" s="160">
        <f>C29</f>
        <v>500000</v>
      </c>
      <c r="D28" s="160">
        <f t="shared" ref="D28:E28" si="8">D29</f>
        <v>535000</v>
      </c>
      <c r="E28" s="160">
        <f t="shared" si="8"/>
        <v>560000</v>
      </c>
      <c r="F28" s="62"/>
      <c r="G28" s="62"/>
      <c r="H28" s="62"/>
    </row>
    <row r="29" spans="1:8" s="32" customFormat="1" ht="47.25">
      <c r="A29" s="140" t="s">
        <v>11</v>
      </c>
      <c r="B29" s="140" t="s">
        <v>26</v>
      </c>
      <c r="C29" s="160">
        <v>500000</v>
      </c>
      <c r="D29" s="160">
        <v>535000</v>
      </c>
      <c r="E29" s="160">
        <v>560000</v>
      </c>
      <c r="F29" s="62"/>
      <c r="G29" s="62"/>
      <c r="H29" s="62"/>
    </row>
    <row r="30" spans="1:8" s="32" customFormat="1" ht="15.75">
      <c r="A30" s="64" t="s">
        <v>352</v>
      </c>
      <c r="B30" s="125" t="s">
        <v>12</v>
      </c>
      <c r="C30" s="159">
        <f>C32+C35</f>
        <v>4850000</v>
      </c>
      <c r="D30" s="159">
        <f t="shared" ref="D30:E30" si="9">D32+D35</f>
        <v>5220000</v>
      </c>
      <c r="E30" s="159">
        <f t="shared" si="9"/>
        <v>5300000</v>
      </c>
      <c r="F30" s="62"/>
      <c r="G30" s="62"/>
      <c r="H30" s="62"/>
    </row>
    <row r="31" spans="1:8" s="114" customFormat="1" ht="15.75">
      <c r="A31" s="279" t="s">
        <v>313</v>
      </c>
      <c r="B31" s="140" t="s">
        <v>314</v>
      </c>
      <c r="C31" s="160">
        <f>C32</f>
        <v>1650000</v>
      </c>
      <c r="D31" s="160">
        <f t="shared" ref="D31:E31" si="10">D32</f>
        <v>1670000</v>
      </c>
      <c r="E31" s="160">
        <f t="shared" si="10"/>
        <v>1700000</v>
      </c>
      <c r="F31" s="113"/>
      <c r="G31" s="113"/>
      <c r="H31" s="113"/>
    </row>
    <row r="32" spans="1:8" s="32" customFormat="1" ht="31.5">
      <c r="A32" s="279" t="s">
        <v>158</v>
      </c>
      <c r="B32" s="140" t="s">
        <v>14</v>
      </c>
      <c r="C32" s="160">
        <f>C33</f>
        <v>1650000</v>
      </c>
      <c r="D32" s="160">
        <f t="shared" ref="D32:E32" si="11">D33</f>
        <v>1670000</v>
      </c>
      <c r="E32" s="160">
        <f t="shared" si="11"/>
        <v>1700000</v>
      </c>
      <c r="F32" s="62"/>
      <c r="G32" s="62"/>
      <c r="H32" s="62"/>
    </row>
    <row r="33" spans="1:8" s="32" customFormat="1" ht="31.5">
      <c r="A33" s="279" t="s">
        <v>13</v>
      </c>
      <c r="B33" s="140" t="s">
        <v>14</v>
      </c>
      <c r="C33" s="160">
        <v>1650000</v>
      </c>
      <c r="D33" s="160">
        <v>1670000</v>
      </c>
      <c r="E33" s="160">
        <v>1700000</v>
      </c>
      <c r="F33" s="62"/>
      <c r="G33" s="62"/>
      <c r="H33" s="62"/>
    </row>
    <row r="34" spans="1:8" s="32" customFormat="1" ht="15.75">
      <c r="A34" s="279" t="s">
        <v>315</v>
      </c>
      <c r="B34" s="140" t="s">
        <v>316</v>
      </c>
      <c r="C34" s="160">
        <f>C35</f>
        <v>3200000</v>
      </c>
      <c r="D34" s="160">
        <f t="shared" ref="D34:E34" si="12">D35</f>
        <v>3550000</v>
      </c>
      <c r="E34" s="160">
        <f t="shared" si="12"/>
        <v>3600000</v>
      </c>
      <c r="F34" s="62"/>
      <c r="G34" s="62"/>
      <c r="H34" s="62"/>
    </row>
    <row r="35" spans="1:8" s="32" customFormat="1" ht="31.5">
      <c r="A35" s="279" t="s">
        <v>159</v>
      </c>
      <c r="B35" s="140" t="s">
        <v>16</v>
      </c>
      <c r="C35" s="160">
        <f>C36</f>
        <v>3200000</v>
      </c>
      <c r="D35" s="160">
        <f t="shared" ref="D35:E35" si="13">D36</f>
        <v>3550000</v>
      </c>
      <c r="E35" s="160">
        <f t="shared" si="13"/>
        <v>3600000</v>
      </c>
      <c r="F35" s="62"/>
      <c r="G35" s="62"/>
      <c r="H35" s="62"/>
    </row>
    <row r="36" spans="1:8" s="32" customFormat="1" ht="31.5">
      <c r="A36" s="279" t="s">
        <v>15</v>
      </c>
      <c r="B36" s="140" t="s">
        <v>16</v>
      </c>
      <c r="C36" s="160">
        <v>3200000</v>
      </c>
      <c r="D36" s="160">
        <v>3550000</v>
      </c>
      <c r="E36" s="160">
        <v>3600000</v>
      </c>
      <c r="F36" s="62"/>
      <c r="G36" s="62"/>
      <c r="H36" s="62"/>
    </row>
    <row r="37" spans="1:8" s="32" customFormat="1" ht="47.25">
      <c r="A37" s="64" t="s">
        <v>17</v>
      </c>
      <c r="B37" s="125" t="s">
        <v>18</v>
      </c>
      <c r="C37" s="159">
        <f>C38+C43</f>
        <v>232844.72</v>
      </c>
      <c r="D37" s="159">
        <f t="shared" ref="D37:E37" si="14">D38+D43</f>
        <v>232844.72</v>
      </c>
      <c r="E37" s="159">
        <f t="shared" si="14"/>
        <v>232844.72</v>
      </c>
      <c r="F37" s="62"/>
      <c r="G37" s="62"/>
      <c r="H37" s="62"/>
    </row>
    <row r="38" spans="1:8" s="114" customFormat="1" ht="94.5">
      <c r="A38" s="279" t="s">
        <v>317</v>
      </c>
      <c r="B38" s="140" t="s">
        <v>319</v>
      </c>
      <c r="C38" s="160">
        <f>C39</f>
        <v>231844.72</v>
      </c>
      <c r="D38" s="160">
        <f t="shared" ref="D38:E38" si="15">D39</f>
        <v>231844.72</v>
      </c>
      <c r="E38" s="160">
        <f t="shared" si="15"/>
        <v>231844.72</v>
      </c>
      <c r="F38" s="113"/>
      <c r="G38" s="113"/>
      <c r="H38" s="113"/>
    </row>
    <row r="39" spans="1:8" s="114" customFormat="1" ht="78.75">
      <c r="A39" s="279" t="s">
        <v>318</v>
      </c>
      <c r="B39" s="140" t="s">
        <v>320</v>
      </c>
      <c r="C39" s="160">
        <f>C40</f>
        <v>231844.72</v>
      </c>
      <c r="D39" s="160">
        <f t="shared" ref="D39:E39" si="16">D40</f>
        <v>231844.72</v>
      </c>
      <c r="E39" s="160">
        <f t="shared" si="16"/>
        <v>231844.72</v>
      </c>
      <c r="F39" s="113"/>
      <c r="G39" s="113"/>
      <c r="H39" s="113"/>
    </row>
    <row r="40" spans="1:8" s="32" customFormat="1" ht="78.75">
      <c r="A40" s="279" t="s">
        <v>161</v>
      </c>
      <c r="B40" s="140" t="s">
        <v>147</v>
      </c>
      <c r="C40" s="160">
        <f>C41</f>
        <v>231844.72</v>
      </c>
      <c r="D40" s="160">
        <f t="shared" ref="D40:E40" si="17">D41</f>
        <v>231844.72</v>
      </c>
      <c r="E40" s="160">
        <f t="shared" si="17"/>
        <v>231844.72</v>
      </c>
      <c r="F40" s="62"/>
      <c r="G40" s="62"/>
      <c r="H40" s="62"/>
    </row>
    <row r="41" spans="1:8" s="32" customFormat="1" ht="78.75">
      <c r="A41" s="279" t="s">
        <v>110</v>
      </c>
      <c r="B41" s="140" t="s">
        <v>147</v>
      </c>
      <c r="C41" s="160">
        <v>231844.72</v>
      </c>
      <c r="D41" s="160">
        <v>231844.72</v>
      </c>
      <c r="E41" s="160">
        <v>231844.72</v>
      </c>
      <c r="F41" s="62"/>
      <c r="G41" s="62"/>
      <c r="H41" s="62"/>
    </row>
    <row r="42" spans="1:8" s="32" customFormat="1" ht="81" customHeight="1">
      <c r="A42" s="279" t="s">
        <v>321</v>
      </c>
      <c r="B42" s="140" t="s">
        <v>322</v>
      </c>
      <c r="C42" s="160">
        <f>C43</f>
        <v>1000</v>
      </c>
      <c r="D42" s="160">
        <f t="shared" ref="D42:E42" si="18">D43</f>
        <v>1000</v>
      </c>
      <c r="E42" s="160">
        <f t="shared" si="18"/>
        <v>1000</v>
      </c>
      <c r="F42" s="62"/>
      <c r="G42" s="62"/>
      <c r="H42" s="62"/>
    </row>
    <row r="43" spans="1:8" s="32" customFormat="1" ht="78.75">
      <c r="A43" s="279" t="s">
        <v>162</v>
      </c>
      <c r="B43" s="155" t="s">
        <v>309</v>
      </c>
      <c r="C43" s="160">
        <f>C44</f>
        <v>1000</v>
      </c>
      <c r="D43" s="160">
        <f t="shared" ref="D43:E43" si="19">D44</f>
        <v>1000</v>
      </c>
      <c r="E43" s="160">
        <f t="shared" si="19"/>
        <v>1000</v>
      </c>
      <c r="F43" s="62"/>
      <c r="G43" s="62"/>
      <c r="H43" s="62"/>
    </row>
    <row r="44" spans="1:8" s="32" customFormat="1" ht="78.75">
      <c r="A44" s="279" t="s">
        <v>111</v>
      </c>
      <c r="B44" s="155" t="s">
        <v>309</v>
      </c>
      <c r="C44" s="160">
        <v>1000</v>
      </c>
      <c r="D44" s="161">
        <v>1000</v>
      </c>
      <c r="E44" s="161">
        <v>1000</v>
      </c>
      <c r="F44" s="62"/>
      <c r="G44" s="62"/>
      <c r="H44" s="62"/>
    </row>
    <row r="45" spans="1:8" s="32" customFormat="1" ht="31.5">
      <c r="A45" s="64" t="s">
        <v>117</v>
      </c>
      <c r="B45" s="125" t="s">
        <v>118</v>
      </c>
      <c r="C45" s="159">
        <f>C49</f>
        <v>1000</v>
      </c>
      <c r="D45" s="159">
        <f t="shared" ref="D45:E45" si="20">D49</f>
        <v>1000</v>
      </c>
      <c r="E45" s="159">
        <f t="shared" si="20"/>
        <v>1000</v>
      </c>
      <c r="F45" s="62"/>
      <c r="G45" s="62"/>
      <c r="H45" s="62"/>
    </row>
    <row r="46" spans="1:8" s="114" customFormat="1" ht="15.75">
      <c r="A46" s="279" t="s">
        <v>325</v>
      </c>
      <c r="B46" s="140" t="s">
        <v>328</v>
      </c>
      <c r="C46" s="160">
        <f>C47</f>
        <v>1000</v>
      </c>
      <c r="D46" s="160">
        <f t="shared" ref="D46:E46" si="21">D47</f>
        <v>1000</v>
      </c>
      <c r="E46" s="160">
        <f t="shared" si="21"/>
        <v>1000</v>
      </c>
      <c r="F46" s="113"/>
      <c r="G46" s="113"/>
      <c r="H46" s="113"/>
    </row>
    <row r="47" spans="1:8" s="114" customFormat="1" ht="15.75">
      <c r="A47" s="279" t="s">
        <v>326</v>
      </c>
      <c r="B47" s="140" t="s">
        <v>327</v>
      </c>
      <c r="C47" s="160">
        <f>C48</f>
        <v>1000</v>
      </c>
      <c r="D47" s="160">
        <f t="shared" ref="D47:E47" si="22">D48</f>
        <v>1000</v>
      </c>
      <c r="E47" s="160">
        <f t="shared" si="22"/>
        <v>1000</v>
      </c>
      <c r="F47" s="113"/>
      <c r="G47" s="113"/>
      <c r="H47" s="113"/>
    </row>
    <row r="48" spans="1:8" s="32" customFormat="1" ht="31.5">
      <c r="A48" s="279" t="s">
        <v>160</v>
      </c>
      <c r="B48" s="140" t="s">
        <v>112</v>
      </c>
      <c r="C48" s="160">
        <f>C49</f>
        <v>1000</v>
      </c>
      <c r="D48" s="160">
        <f t="shared" ref="D48:E48" si="23">D49</f>
        <v>1000</v>
      </c>
      <c r="E48" s="160">
        <f t="shared" si="23"/>
        <v>1000</v>
      </c>
      <c r="F48" s="62"/>
      <c r="G48" s="62"/>
      <c r="H48" s="62"/>
    </row>
    <row r="49" spans="1:8" s="32" customFormat="1" ht="31.5">
      <c r="A49" s="279" t="s">
        <v>384</v>
      </c>
      <c r="B49" s="140" t="s">
        <v>112</v>
      </c>
      <c r="C49" s="160">
        <v>1000</v>
      </c>
      <c r="D49" s="161">
        <v>1000</v>
      </c>
      <c r="E49" s="161">
        <v>1000</v>
      </c>
      <c r="F49" s="62"/>
      <c r="G49" s="62"/>
      <c r="H49" s="62"/>
    </row>
    <row r="50" spans="1:8" s="32" customFormat="1" ht="31.5">
      <c r="A50" s="64" t="s">
        <v>116</v>
      </c>
      <c r="B50" s="125" t="s">
        <v>163</v>
      </c>
      <c r="C50" s="159">
        <f>C51+C55</f>
        <v>73000</v>
      </c>
      <c r="D50" s="159">
        <f t="shared" ref="D50:E50" si="24">D51+D55</f>
        <v>23237.68</v>
      </c>
      <c r="E50" s="159">
        <f t="shared" si="24"/>
        <v>24837.68</v>
      </c>
      <c r="F50" s="62"/>
      <c r="G50" s="62"/>
      <c r="H50" s="62"/>
    </row>
    <row r="51" spans="1:8" s="32" customFormat="1" ht="81.75" customHeight="1">
      <c r="A51" s="279" t="s">
        <v>167</v>
      </c>
      <c r="B51" s="140" t="s">
        <v>166</v>
      </c>
      <c r="C51" s="160">
        <f>C52</f>
        <v>72000</v>
      </c>
      <c r="D51" s="160">
        <f t="shared" ref="D51:E51" si="25">D52</f>
        <v>22237.68</v>
      </c>
      <c r="E51" s="160">
        <f t="shared" si="25"/>
        <v>23837.68</v>
      </c>
      <c r="F51" s="62"/>
      <c r="G51" s="62"/>
      <c r="H51" s="62"/>
    </row>
    <row r="52" spans="1:8" s="32" customFormat="1" ht="94.5">
      <c r="A52" s="279" t="s">
        <v>297</v>
      </c>
      <c r="B52" s="140" t="s">
        <v>298</v>
      </c>
      <c r="C52" s="160">
        <f>C53</f>
        <v>72000</v>
      </c>
      <c r="D52" s="160">
        <f t="shared" ref="D52:E53" si="26">D53</f>
        <v>22237.68</v>
      </c>
      <c r="E52" s="160">
        <f t="shared" si="26"/>
        <v>23837.68</v>
      </c>
      <c r="F52" s="62"/>
      <c r="G52" s="62"/>
      <c r="H52" s="62"/>
    </row>
    <row r="53" spans="1:8" s="32" customFormat="1" ht="94.5">
      <c r="A53" s="279" t="s">
        <v>164</v>
      </c>
      <c r="B53" s="140" t="s">
        <v>311</v>
      </c>
      <c r="C53" s="160">
        <f>C54</f>
        <v>72000</v>
      </c>
      <c r="D53" s="160">
        <f t="shared" si="26"/>
        <v>22237.68</v>
      </c>
      <c r="E53" s="160">
        <f t="shared" si="26"/>
        <v>23837.68</v>
      </c>
      <c r="F53" s="62"/>
      <c r="G53" s="62"/>
      <c r="H53" s="62"/>
    </row>
    <row r="54" spans="1:8" s="32" customFormat="1" ht="94.5">
      <c r="A54" s="279" t="s">
        <v>113</v>
      </c>
      <c r="B54" s="140" t="s">
        <v>311</v>
      </c>
      <c r="C54" s="160">
        <v>72000</v>
      </c>
      <c r="D54" s="160">
        <v>22237.68</v>
      </c>
      <c r="E54" s="160">
        <v>23837.68</v>
      </c>
      <c r="F54" s="62"/>
      <c r="G54" s="62"/>
      <c r="H54" s="62"/>
    </row>
    <row r="55" spans="1:8" s="32" customFormat="1" ht="31.5">
      <c r="A55" s="279" t="s">
        <v>353</v>
      </c>
      <c r="B55" s="140" t="s">
        <v>168</v>
      </c>
      <c r="C55" s="160">
        <f>C57</f>
        <v>1000</v>
      </c>
      <c r="D55" s="160">
        <f t="shared" ref="D55:E55" si="27">D57</f>
        <v>1000</v>
      </c>
      <c r="E55" s="160">
        <f t="shared" si="27"/>
        <v>1000</v>
      </c>
      <c r="F55" s="62"/>
      <c r="G55" s="62"/>
      <c r="H55" s="62"/>
    </row>
    <row r="56" spans="1:8" s="32" customFormat="1" ht="47.25">
      <c r="A56" s="279" t="s">
        <v>323</v>
      </c>
      <c r="B56" s="140" t="s">
        <v>324</v>
      </c>
      <c r="C56" s="160">
        <f>C57</f>
        <v>1000</v>
      </c>
      <c r="D56" s="160">
        <f t="shared" ref="D56:E56" si="28">D57</f>
        <v>1000</v>
      </c>
      <c r="E56" s="160">
        <f t="shared" si="28"/>
        <v>1000</v>
      </c>
      <c r="F56" s="62"/>
      <c r="G56" s="62"/>
      <c r="H56" s="62"/>
    </row>
    <row r="57" spans="1:8" s="32" customFormat="1" ht="48.75" customHeight="1">
      <c r="A57" s="279" t="s">
        <v>165</v>
      </c>
      <c r="B57" s="140" t="s">
        <v>115</v>
      </c>
      <c r="C57" s="160">
        <f>C58</f>
        <v>1000</v>
      </c>
      <c r="D57" s="160">
        <f t="shared" ref="D57:E57" si="29">D58</f>
        <v>1000</v>
      </c>
      <c r="E57" s="160">
        <f t="shared" si="29"/>
        <v>1000</v>
      </c>
      <c r="F57" s="62"/>
      <c r="G57" s="62"/>
      <c r="H57" s="62"/>
    </row>
    <row r="58" spans="1:8" s="32" customFormat="1" ht="49.5" customHeight="1">
      <c r="A58" s="279" t="s">
        <v>114</v>
      </c>
      <c r="B58" s="140" t="s">
        <v>115</v>
      </c>
      <c r="C58" s="160">
        <v>1000</v>
      </c>
      <c r="D58" s="160">
        <v>1000</v>
      </c>
      <c r="E58" s="160">
        <v>1000</v>
      </c>
      <c r="F58" s="62"/>
      <c r="G58" s="62"/>
      <c r="H58" s="62"/>
    </row>
    <row r="59" spans="1:8" s="39" customFormat="1" ht="15.75">
      <c r="A59" s="64" t="s">
        <v>624</v>
      </c>
      <c r="B59" s="125" t="s">
        <v>625</v>
      </c>
      <c r="C59" s="159">
        <f>C60</f>
        <v>220646.08</v>
      </c>
      <c r="D59" s="159">
        <v>0</v>
      </c>
      <c r="E59" s="159">
        <v>0</v>
      </c>
      <c r="F59" s="66"/>
      <c r="G59" s="66"/>
      <c r="H59" s="66"/>
    </row>
    <row r="60" spans="1:8" s="32" customFormat="1" ht="63">
      <c r="A60" s="279" t="s">
        <v>627</v>
      </c>
      <c r="B60" s="140" t="s">
        <v>626</v>
      </c>
      <c r="C60" s="160">
        <f>C61</f>
        <v>220646.08</v>
      </c>
      <c r="D60" s="160">
        <v>0</v>
      </c>
      <c r="E60" s="160">
        <v>0</v>
      </c>
      <c r="F60" s="62"/>
      <c r="G60" s="62"/>
      <c r="H60" s="62"/>
    </row>
    <row r="61" spans="1:8" s="32" customFormat="1" ht="47.25">
      <c r="A61" s="279" t="s">
        <v>628</v>
      </c>
      <c r="B61" s="140" t="s">
        <v>630</v>
      </c>
      <c r="C61" s="160">
        <f>C62</f>
        <v>220646.08</v>
      </c>
      <c r="D61" s="160">
        <v>0</v>
      </c>
      <c r="E61" s="160">
        <v>0</v>
      </c>
      <c r="F61" s="62"/>
      <c r="G61" s="62"/>
      <c r="H61" s="62"/>
    </row>
    <row r="62" spans="1:8" s="32" customFormat="1" ht="47.25">
      <c r="A62" s="279" t="s">
        <v>629</v>
      </c>
      <c r="B62" s="140" t="s">
        <v>630</v>
      </c>
      <c r="C62" s="160">
        <v>220646.08</v>
      </c>
      <c r="D62" s="160">
        <v>0</v>
      </c>
      <c r="E62" s="160">
        <v>0</v>
      </c>
      <c r="F62" s="62"/>
      <c r="G62" s="62"/>
      <c r="H62" s="62"/>
    </row>
    <row r="63" spans="1:8" s="39" customFormat="1" ht="15.75">
      <c r="A63" s="64" t="s">
        <v>222</v>
      </c>
      <c r="B63" s="125" t="s">
        <v>226</v>
      </c>
      <c r="C63" s="159">
        <f>C64</f>
        <v>1000</v>
      </c>
      <c r="D63" s="159">
        <v>0</v>
      </c>
      <c r="E63" s="159">
        <v>0</v>
      </c>
      <c r="F63" s="66"/>
      <c r="G63" s="66"/>
      <c r="H63" s="66"/>
    </row>
    <row r="64" spans="1:8" s="32" customFormat="1" ht="15.75">
      <c r="A64" s="279" t="s">
        <v>224</v>
      </c>
      <c r="B64" s="140" t="s">
        <v>223</v>
      </c>
      <c r="C64" s="160">
        <f>C65</f>
        <v>1000</v>
      </c>
      <c r="D64" s="160">
        <v>0</v>
      </c>
      <c r="E64" s="160">
        <v>0</v>
      </c>
      <c r="F64" s="62"/>
      <c r="G64" s="62"/>
      <c r="H64" s="62"/>
    </row>
    <row r="65" spans="1:9" s="32" customFormat="1" ht="15.75">
      <c r="A65" s="279" t="s">
        <v>225</v>
      </c>
      <c r="B65" s="140" t="s">
        <v>31</v>
      </c>
      <c r="C65" s="160">
        <f>C66</f>
        <v>1000</v>
      </c>
      <c r="D65" s="160">
        <v>0</v>
      </c>
      <c r="E65" s="160">
        <v>0</v>
      </c>
      <c r="F65" s="62"/>
      <c r="G65" s="62"/>
      <c r="H65" s="62"/>
    </row>
    <row r="66" spans="1:9" s="32" customFormat="1" ht="15.75">
      <c r="A66" s="279" t="s">
        <v>121</v>
      </c>
      <c r="B66" s="140" t="s">
        <v>31</v>
      </c>
      <c r="C66" s="160">
        <v>1000</v>
      </c>
      <c r="D66" s="160">
        <v>0</v>
      </c>
      <c r="E66" s="160">
        <v>0</v>
      </c>
      <c r="F66" s="62"/>
      <c r="G66" s="62"/>
      <c r="H66" s="62"/>
    </row>
    <row r="67" spans="1:9" s="32" customFormat="1" ht="15.75">
      <c r="A67" s="64" t="s">
        <v>19</v>
      </c>
      <c r="B67" s="125" t="s">
        <v>20</v>
      </c>
      <c r="C67" s="159">
        <f>C70+C76+C84+C88+C92+C74</f>
        <v>25384478.09</v>
      </c>
      <c r="D67" s="159">
        <f>D69+D76+D84+D88+D92</f>
        <v>10481417.6</v>
      </c>
      <c r="E67" s="159">
        <f>E69+E76+E84+E88+E92</f>
        <v>10489817.6</v>
      </c>
      <c r="F67" s="62"/>
      <c r="G67" s="62"/>
      <c r="H67" s="62"/>
    </row>
    <row r="68" spans="1:9" s="32" customFormat="1" ht="47.25">
      <c r="A68" s="64" t="s">
        <v>170</v>
      </c>
      <c r="B68" s="125" t="s">
        <v>169</v>
      </c>
      <c r="C68" s="159">
        <f>C69+C76+C84+C88</f>
        <v>25339890.59</v>
      </c>
      <c r="D68" s="159">
        <f>D69+D76+D84+D88</f>
        <v>10480417.6</v>
      </c>
      <c r="E68" s="159">
        <f>E69+E76+E84+E88</f>
        <v>10488817.6</v>
      </c>
      <c r="F68" s="62"/>
      <c r="G68" s="103"/>
      <c r="H68" s="103"/>
      <c r="I68" s="103"/>
    </row>
    <row r="69" spans="1:9" s="32" customFormat="1" ht="31.5">
      <c r="A69" s="64" t="s">
        <v>354</v>
      </c>
      <c r="B69" s="125" t="s">
        <v>171</v>
      </c>
      <c r="C69" s="159">
        <f>C70+C74</f>
        <v>7160960.2999999998</v>
      </c>
      <c r="D69" s="159">
        <f t="shared" ref="D69:E69" si="30">D70+D74</f>
        <v>6203100</v>
      </c>
      <c r="E69" s="159">
        <f t="shared" si="30"/>
        <v>6203100</v>
      </c>
      <c r="F69" s="62"/>
      <c r="G69" s="69"/>
      <c r="H69" s="69"/>
      <c r="I69" s="69"/>
    </row>
    <row r="70" spans="1:9" s="32" customFormat="1" ht="15.75">
      <c r="A70" s="279" t="s">
        <v>355</v>
      </c>
      <c r="B70" s="140" t="s">
        <v>172</v>
      </c>
      <c r="C70" s="160">
        <f>C71</f>
        <v>6690300</v>
      </c>
      <c r="D70" s="160">
        <f t="shared" ref="D70:E70" si="31">D71</f>
        <v>6203100</v>
      </c>
      <c r="E70" s="160">
        <f t="shared" si="31"/>
        <v>6203100</v>
      </c>
      <c r="F70" s="62"/>
      <c r="G70" s="62"/>
      <c r="H70" s="62"/>
    </row>
    <row r="71" spans="1:9" s="32" customFormat="1" ht="31.5">
      <c r="A71" s="279" t="s">
        <v>356</v>
      </c>
      <c r="B71" s="140" t="s">
        <v>21</v>
      </c>
      <c r="C71" s="160">
        <f>C72</f>
        <v>6690300</v>
      </c>
      <c r="D71" s="160">
        <f t="shared" ref="D71:E71" si="32">D72</f>
        <v>6203100</v>
      </c>
      <c r="E71" s="160">
        <f t="shared" si="32"/>
        <v>6203100</v>
      </c>
      <c r="F71" s="62"/>
      <c r="G71" s="62"/>
      <c r="H71" s="62"/>
    </row>
    <row r="72" spans="1:9" s="32" customFormat="1" ht="31.5">
      <c r="A72" s="279" t="s">
        <v>357</v>
      </c>
      <c r="B72" s="140" t="s">
        <v>21</v>
      </c>
      <c r="C72" s="160">
        <f>безвозм.пост.!C3</f>
        <v>6690300</v>
      </c>
      <c r="D72" s="160">
        <f>безвозм.пост.!D3</f>
        <v>6203100</v>
      </c>
      <c r="E72" s="160">
        <f>безвозм.пост.!E3</f>
        <v>6203100</v>
      </c>
      <c r="F72" s="62"/>
      <c r="G72" s="62"/>
      <c r="H72" s="62"/>
    </row>
    <row r="73" spans="1:9" s="32" customFormat="1" ht="31.5">
      <c r="A73" s="279" t="s">
        <v>358</v>
      </c>
      <c r="B73" s="140" t="s">
        <v>221</v>
      </c>
      <c r="C73" s="160">
        <f>C74</f>
        <v>470660.3</v>
      </c>
      <c r="D73" s="160">
        <f t="shared" ref="D73:E74" si="33">D74</f>
        <v>0</v>
      </c>
      <c r="E73" s="160">
        <f t="shared" si="33"/>
        <v>0</v>
      </c>
      <c r="F73" s="62"/>
      <c r="G73" s="62"/>
      <c r="H73" s="62"/>
    </row>
    <row r="74" spans="1:9" s="32" customFormat="1" ht="31.5">
      <c r="A74" s="279" t="s">
        <v>359</v>
      </c>
      <c r="B74" s="140" t="s">
        <v>108</v>
      </c>
      <c r="C74" s="160">
        <f>C75</f>
        <v>470660.3</v>
      </c>
      <c r="D74" s="160">
        <f t="shared" si="33"/>
        <v>0</v>
      </c>
      <c r="E74" s="160">
        <f t="shared" si="33"/>
        <v>0</v>
      </c>
      <c r="F74" s="62"/>
      <c r="G74" s="62"/>
      <c r="H74" s="62"/>
    </row>
    <row r="75" spans="1:9" s="32" customFormat="1" ht="31.5">
      <c r="A75" s="350" t="s">
        <v>360</v>
      </c>
      <c r="B75" s="140" t="s">
        <v>108</v>
      </c>
      <c r="C75" s="160">
        <f>безвозм.пост.!C4</f>
        <v>470660.3</v>
      </c>
      <c r="D75" s="160">
        <f>безвозм.пост.!D4</f>
        <v>0</v>
      </c>
      <c r="E75" s="160">
        <f>безвозм.пост.!E4</f>
        <v>0</v>
      </c>
      <c r="F75" s="62"/>
      <c r="G75" s="62"/>
      <c r="H75" s="62"/>
    </row>
    <row r="76" spans="1:9" s="246" customFormat="1" ht="31.5">
      <c r="A76" s="272" t="s">
        <v>361</v>
      </c>
      <c r="B76" s="125" t="s">
        <v>174</v>
      </c>
      <c r="C76" s="159">
        <f>C77+C80</f>
        <v>6384887</v>
      </c>
      <c r="D76" s="159">
        <f t="shared" ref="D76:E76" si="34">D77</f>
        <v>0</v>
      </c>
      <c r="E76" s="159">
        <f t="shared" si="34"/>
        <v>0</v>
      </c>
      <c r="F76" s="245"/>
      <c r="G76" s="245"/>
      <c r="H76" s="245"/>
    </row>
    <row r="77" spans="1:9" s="32" customFormat="1" ht="15.75">
      <c r="A77" s="276" t="s">
        <v>362</v>
      </c>
      <c r="B77" s="140" t="s">
        <v>173</v>
      </c>
      <c r="C77" s="160">
        <f>C78</f>
        <v>1651882</v>
      </c>
      <c r="D77" s="160">
        <f t="shared" ref="D77:E77" si="35">D78</f>
        <v>0</v>
      </c>
      <c r="E77" s="160">
        <f t="shared" si="35"/>
        <v>0</v>
      </c>
      <c r="F77" s="62"/>
      <c r="G77" s="62"/>
      <c r="H77" s="62"/>
    </row>
    <row r="78" spans="1:9" s="32" customFormat="1" ht="15.75">
      <c r="A78" s="276" t="s">
        <v>363</v>
      </c>
      <c r="B78" s="351" t="s">
        <v>23</v>
      </c>
      <c r="C78" s="160">
        <f>C79</f>
        <v>1651882</v>
      </c>
      <c r="D78" s="160">
        <f t="shared" ref="D78:E78" si="36">D79</f>
        <v>0</v>
      </c>
      <c r="E78" s="160">
        <f t="shared" si="36"/>
        <v>0</v>
      </c>
      <c r="F78" s="62"/>
      <c r="G78" s="62"/>
      <c r="H78" s="62"/>
    </row>
    <row r="79" spans="1:9" s="32" customFormat="1" ht="15.75">
      <c r="A79" s="276" t="s">
        <v>364</v>
      </c>
      <c r="B79" s="351" t="s">
        <v>23</v>
      </c>
      <c r="C79" s="160">
        <f>безвозм.пост.!C9+безвозм.пост.!C20+безвозм.пост.!C16</f>
        <v>1651882</v>
      </c>
      <c r="D79" s="160">
        <f>безвозм.пост.!D9</f>
        <v>0</v>
      </c>
      <c r="E79" s="160">
        <f>безвозм.пост.!E9</f>
        <v>0</v>
      </c>
      <c r="F79" s="62"/>
      <c r="G79" s="62"/>
      <c r="H79" s="62"/>
    </row>
    <row r="80" spans="1:9" s="32" customFormat="1" ht="31.5">
      <c r="A80" s="276" t="s">
        <v>571</v>
      </c>
      <c r="B80" s="140" t="s">
        <v>572</v>
      </c>
      <c r="C80" s="160">
        <f>C81</f>
        <v>4733005</v>
      </c>
      <c r="D80" s="160">
        <f t="shared" ref="D80:E81" si="37">D81</f>
        <v>0</v>
      </c>
      <c r="E80" s="160">
        <f t="shared" si="37"/>
        <v>0</v>
      </c>
      <c r="F80" s="62"/>
      <c r="G80" s="62"/>
      <c r="H80" s="62"/>
    </row>
    <row r="81" spans="1:8" s="32" customFormat="1" ht="31.5">
      <c r="A81" s="398" t="s">
        <v>570</v>
      </c>
      <c r="B81" s="351" t="s">
        <v>568</v>
      </c>
      <c r="C81" s="160">
        <f>C82</f>
        <v>4733005</v>
      </c>
      <c r="D81" s="160">
        <f t="shared" si="37"/>
        <v>0</v>
      </c>
      <c r="E81" s="160">
        <f t="shared" si="37"/>
        <v>0</v>
      </c>
      <c r="F81" s="62"/>
      <c r="G81" s="62"/>
      <c r="H81" s="62"/>
    </row>
    <row r="82" spans="1:8" s="32" customFormat="1" ht="31.5">
      <c r="A82" s="398" t="s">
        <v>569</v>
      </c>
      <c r="B82" s="351" t="s">
        <v>568</v>
      </c>
      <c r="C82" s="160">
        <f>безвозм.пост.!C14</f>
        <v>4733005</v>
      </c>
      <c r="D82" s="160">
        <f>безвозм.пост.!D12</f>
        <v>0</v>
      </c>
      <c r="E82" s="160">
        <f>безвозм.пост.!E12</f>
        <v>0</v>
      </c>
      <c r="F82" s="62"/>
      <c r="G82" s="62"/>
      <c r="H82" s="62"/>
    </row>
    <row r="83" spans="1:8" s="32" customFormat="1" ht="15.75">
      <c r="A83" s="276"/>
      <c r="B83" s="351"/>
      <c r="C83" s="160"/>
      <c r="D83" s="160"/>
      <c r="E83" s="160"/>
      <c r="F83" s="62"/>
      <c r="G83" s="62"/>
      <c r="H83" s="62"/>
    </row>
    <row r="84" spans="1:8" s="39" customFormat="1" ht="31.5">
      <c r="A84" s="352" t="s">
        <v>365</v>
      </c>
      <c r="B84" s="353" t="s">
        <v>175</v>
      </c>
      <c r="C84" s="159">
        <f>C85</f>
        <v>238850</v>
      </c>
      <c r="D84" s="159">
        <f t="shared" ref="D84:E84" si="38">D85</f>
        <v>246500</v>
      </c>
      <c r="E84" s="159">
        <f t="shared" si="38"/>
        <v>254900</v>
      </c>
      <c r="F84" s="66"/>
      <c r="G84" s="66"/>
      <c r="H84" s="66"/>
    </row>
    <row r="85" spans="1:8" s="32" customFormat="1" ht="47.25">
      <c r="A85" s="354" t="s">
        <v>366</v>
      </c>
      <c r="B85" s="351" t="s">
        <v>176</v>
      </c>
      <c r="C85" s="160">
        <f>C86</f>
        <v>238850</v>
      </c>
      <c r="D85" s="160">
        <f t="shared" ref="D85:E85" si="39">D86</f>
        <v>246500</v>
      </c>
      <c r="E85" s="160">
        <f t="shared" si="39"/>
        <v>254900</v>
      </c>
      <c r="F85" s="62"/>
      <c r="G85" s="62"/>
      <c r="H85" s="62"/>
    </row>
    <row r="86" spans="1:8" s="32" customFormat="1" ht="47.25">
      <c r="A86" s="354" t="s">
        <v>367</v>
      </c>
      <c r="B86" s="140" t="s">
        <v>22</v>
      </c>
      <c r="C86" s="160">
        <f>C87</f>
        <v>238850</v>
      </c>
      <c r="D86" s="160">
        <f t="shared" ref="D86:E86" si="40">D87</f>
        <v>246500</v>
      </c>
      <c r="E86" s="160">
        <f t="shared" si="40"/>
        <v>254900</v>
      </c>
      <c r="F86" s="62"/>
      <c r="G86" s="62"/>
      <c r="H86" s="62"/>
    </row>
    <row r="87" spans="1:8" s="32" customFormat="1" ht="47.25">
      <c r="A87" s="354" t="s">
        <v>368</v>
      </c>
      <c r="B87" s="140" t="s">
        <v>22</v>
      </c>
      <c r="C87" s="160">
        <f>безвозм.пост.!C5</f>
        <v>238850</v>
      </c>
      <c r="D87" s="160">
        <f>безвозм.пост.!D5</f>
        <v>246500</v>
      </c>
      <c r="E87" s="160">
        <f>безвозм.пост.!E5</f>
        <v>254900</v>
      </c>
      <c r="F87" s="62"/>
      <c r="G87" s="62"/>
      <c r="H87" s="62"/>
    </row>
    <row r="88" spans="1:8" s="275" customFormat="1" ht="15.75">
      <c r="A88" s="272" t="s">
        <v>373</v>
      </c>
      <c r="B88" s="273" t="s">
        <v>177</v>
      </c>
      <c r="C88" s="159">
        <f>C89</f>
        <v>11555193.289999999</v>
      </c>
      <c r="D88" s="159">
        <f t="shared" ref="D88:E88" si="41">D89</f>
        <v>4030817.6</v>
      </c>
      <c r="E88" s="159">
        <f t="shared" si="41"/>
        <v>4030817.6</v>
      </c>
      <c r="F88" s="274"/>
      <c r="G88" s="274"/>
      <c r="H88" s="274"/>
    </row>
    <row r="89" spans="1:8" s="278" customFormat="1" ht="63">
      <c r="A89" s="276" t="s">
        <v>372</v>
      </c>
      <c r="B89" s="140" t="s">
        <v>178</v>
      </c>
      <c r="C89" s="160">
        <f>C90</f>
        <v>11555193.289999999</v>
      </c>
      <c r="D89" s="160">
        <f t="shared" ref="D89:E89" si="42">D90</f>
        <v>4030817.6</v>
      </c>
      <c r="E89" s="160">
        <f t="shared" si="42"/>
        <v>4030817.6</v>
      </c>
      <c r="F89" s="277"/>
      <c r="G89" s="277"/>
      <c r="H89" s="277"/>
    </row>
    <row r="90" spans="1:8" s="278" customFormat="1" ht="78.75">
      <c r="A90" s="279" t="s">
        <v>371</v>
      </c>
      <c r="B90" s="140" t="s">
        <v>24</v>
      </c>
      <c r="C90" s="160">
        <f>C91</f>
        <v>11555193.289999999</v>
      </c>
      <c r="D90" s="160">
        <f t="shared" ref="D90:E90" si="43">D91</f>
        <v>4030817.6</v>
      </c>
      <c r="E90" s="160">
        <f t="shared" si="43"/>
        <v>4030817.6</v>
      </c>
      <c r="F90" s="277"/>
      <c r="G90" s="277"/>
      <c r="H90" s="277"/>
    </row>
    <row r="91" spans="1:8" s="278" customFormat="1" ht="78.75">
      <c r="A91" s="279" t="s">
        <v>370</v>
      </c>
      <c r="B91" s="140" t="s">
        <v>24</v>
      </c>
      <c r="C91" s="160">
        <f>безвозм.пост.!C22</f>
        <v>11555193.289999999</v>
      </c>
      <c r="D91" s="160">
        <f>безвозм.пост.!D22</f>
        <v>4030817.6</v>
      </c>
      <c r="E91" s="160">
        <f>безвозм.пост.!E22</f>
        <v>4030817.6</v>
      </c>
      <c r="F91" s="277"/>
      <c r="G91" s="277"/>
      <c r="H91" s="277"/>
    </row>
    <row r="92" spans="1:8" s="39" customFormat="1" ht="31.5">
      <c r="A92" s="355" t="s">
        <v>227</v>
      </c>
      <c r="B92" s="125" t="s">
        <v>374</v>
      </c>
      <c r="C92" s="159">
        <f>C93</f>
        <v>44587.5</v>
      </c>
      <c r="D92" s="159">
        <f t="shared" ref="D92:E94" si="44">D93</f>
        <v>1000</v>
      </c>
      <c r="E92" s="159">
        <f t="shared" si="44"/>
        <v>1000</v>
      </c>
      <c r="F92" s="66"/>
      <c r="G92" s="66"/>
      <c r="H92" s="66"/>
    </row>
    <row r="93" spans="1:8" s="32" customFormat="1" ht="31.5">
      <c r="A93" s="356" t="s">
        <v>375</v>
      </c>
      <c r="B93" s="357" t="s">
        <v>228</v>
      </c>
      <c r="C93" s="160">
        <f>C94</f>
        <v>44587.5</v>
      </c>
      <c r="D93" s="160">
        <f t="shared" si="44"/>
        <v>1000</v>
      </c>
      <c r="E93" s="160">
        <f t="shared" si="44"/>
        <v>1000</v>
      </c>
      <c r="F93" s="62"/>
      <c r="G93" s="62"/>
      <c r="H93" s="62"/>
    </row>
    <row r="94" spans="1:8" s="32" customFormat="1" ht="47.25">
      <c r="A94" s="356" t="s">
        <v>376</v>
      </c>
      <c r="B94" s="357" t="s">
        <v>204</v>
      </c>
      <c r="C94" s="160">
        <f>C95</f>
        <v>44587.5</v>
      </c>
      <c r="D94" s="160">
        <f t="shared" si="44"/>
        <v>1000</v>
      </c>
      <c r="E94" s="160">
        <f t="shared" si="44"/>
        <v>1000</v>
      </c>
      <c r="F94" s="62"/>
      <c r="G94" s="62"/>
      <c r="H94" s="62"/>
    </row>
    <row r="95" spans="1:8" s="32" customFormat="1" ht="47.25">
      <c r="A95" s="356" t="s">
        <v>377</v>
      </c>
      <c r="B95" s="357" t="s">
        <v>204</v>
      </c>
      <c r="C95" s="160">
        <v>44587.5</v>
      </c>
      <c r="D95" s="160">
        <v>1000</v>
      </c>
      <c r="E95" s="160">
        <v>1000</v>
      </c>
      <c r="F95" s="62"/>
      <c r="G95" s="62"/>
      <c r="H95" s="62"/>
    </row>
    <row r="96" spans="1:8" s="32" customFormat="1" ht="15.75">
      <c r="A96" s="64" t="s">
        <v>25</v>
      </c>
      <c r="B96" s="358"/>
      <c r="C96" s="359">
        <f>C12+C67</f>
        <v>33476057.789999999</v>
      </c>
      <c r="D96" s="359">
        <f>D12+D67</f>
        <v>18235000</v>
      </c>
      <c r="E96" s="359">
        <f>E12+E67</f>
        <v>18390000</v>
      </c>
      <c r="F96" s="62"/>
      <c r="G96" s="62"/>
      <c r="H96" s="68"/>
    </row>
    <row r="97" spans="1:8" s="32" customFormat="1">
      <c r="A97" s="277"/>
      <c r="B97" s="345"/>
      <c r="C97" s="360"/>
      <c r="D97" s="277"/>
      <c r="E97" s="277"/>
      <c r="F97" s="62"/>
      <c r="G97" s="62"/>
      <c r="H97" s="62"/>
    </row>
    <row r="98" spans="1:8" s="32" customFormat="1">
      <c r="A98" s="277"/>
      <c r="B98" s="345"/>
      <c r="C98" s="361"/>
      <c r="D98" s="361"/>
      <c r="E98" s="361"/>
      <c r="F98" s="62"/>
      <c r="G98" s="62"/>
      <c r="H98" s="62"/>
    </row>
    <row r="99" spans="1:8" s="32" customFormat="1">
      <c r="A99" s="277"/>
      <c r="B99" s="345"/>
      <c r="C99" s="362"/>
      <c r="D99" s="362"/>
      <c r="E99" s="362"/>
      <c r="F99" s="62"/>
      <c r="G99" s="62"/>
      <c r="H99" s="62"/>
    </row>
    <row r="100" spans="1:8">
      <c r="C100" s="269"/>
      <c r="D100" s="269"/>
    </row>
    <row r="102" spans="1:8">
      <c r="C102" s="363"/>
    </row>
  </sheetData>
  <mergeCells count="8">
    <mergeCell ref="C1:E1"/>
    <mergeCell ref="C2:E2"/>
    <mergeCell ref="C6:E6"/>
    <mergeCell ref="A8:E8"/>
    <mergeCell ref="C10:E10"/>
    <mergeCell ref="C3:E3"/>
    <mergeCell ref="C4:E4"/>
    <mergeCell ref="C5:E5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60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activeCell="D11" sqref="D11"/>
    </sheetView>
  </sheetViews>
  <sheetFormatPr defaultRowHeight="15"/>
  <cols>
    <col min="1" max="1" width="55" style="1" customWidth="1"/>
    <col min="2" max="4" width="16.7109375" style="1" customWidth="1"/>
  </cols>
  <sheetData>
    <row r="1" spans="1:4" ht="15.75">
      <c r="B1" s="471" t="s">
        <v>197</v>
      </c>
      <c r="C1" s="471"/>
      <c r="D1" s="471"/>
    </row>
    <row r="2" spans="1:4" ht="15.75">
      <c r="B2" s="472" t="s">
        <v>33</v>
      </c>
      <c r="C2" s="472"/>
      <c r="D2" s="472"/>
    </row>
    <row r="3" spans="1:4" ht="15.75">
      <c r="B3" s="472" t="s">
        <v>122</v>
      </c>
      <c r="C3" s="472"/>
      <c r="D3" s="472"/>
    </row>
    <row r="4" spans="1:4" ht="15.75">
      <c r="B4" s="472" t="s">
        <v>27</v>
      </c>
      <c r="C4" s="472"/>
      <c r="D4" s="472"/>
    </row>
    <row r="5" spans="1:4" ht="15.75">
      <c r="B5" s="472" t="s">
        <v>28</v>
      </c>
      <c r="C5" s="472"/>
      <c r="D5" s="472"/>
    </row>
    <row r="6" spans="1:4" ht="15.75" customHeight="1">
      <c r="B6" s="463" t="s">
        <v>562</v>
      </c>
      <c r="C6" s="463"/>
      <c r="D6" s="463"/>
    </row>
    <row r="7" spans="1:4" ht="15.75">
      <c r="A7" s="55"/>
      <c r="B7" s="473"/>
      <c r="C7" s="473"/>
      <c r="D7" s="473"/>
    </row>
    <row r="8" spans="1:4" ht="37.5" customHeight="1">
      <c r="A8" s="469" t="s">
        <v>536</v>
      </c>
      <c r="B8" s="469"/>
      <c r="C8" s="470"/>
      <c r="D8" s="470"/>
    </row>
    <row r="9" spans="1:4" ht="41.25" customHeight="1">
      <c r="A9" s="55"/>
      <c r="B9" s="55"/>
      <c r="C9" s="55"/>
      <c r="D9" s="55"/>
    </row>
    <row r="10" spans="1:4" ht="15.75">
      <c r="A10" s="34" t="s">
        <v>34</v>
      </c>
      <c r="B10" s="466" t="s">
        <v>42</v>
      </c>
      <c r="C10" s="467"/>
      <c r="D10" s="468"/>
    </row>
    <row r="11" spans="1:4" ht="15.75">
      <c r="A11" s="56">
        <v>1</v>
      </c>
      <c r="B11" s="56" t="s">
        <v>344</v>
      </c>
      <c r="C11" s="56" t="s">
        <v>427</v>
      </c>
      <c r="D11" s="56" t="s">
        <v>533</v>
      </c>
    </row>
    <row r="12" spans="1:4" ht="31.5">
      <c r="A12" s="57" t="str">
        <f>'Пр. 2'!B72</f>
        <v>Дотации бюджетам сельских поселений на выравнивание бюджетной обеспеченности</v>
      </c>
      <c r="B12" s="48">
        <f>'Пр. 2'!C72</f>
        <v>6690300</v>
      </c>
      <c r="C12" s="48">
        <f>'Пр. 2'!D72</f>
        <v>6203100</v>
      </c>
      <c r="D12" s="48">
        <f>'Пр. 2'!E72</f>
        <v>6203100</v>
      </c>
    </row>
    <row r="13" spans="1:4" ht="36.75" customHeight="1">
      <c r="A13" s="57" t="s">
        <v>108</v>
      </c>
      <c r="B13" s="48">
        <f>'Пр. 2'!C75</f>
        <v>470660.3</v>
      </c>
      <c r="C13" s="48">
        <f>'Пр. 2'!D75</f>
        <v>0</v>
      </c>
      <c r="D13" s="48">
        <f>'Пр. 2'!E75</f>
        <v>0</v>
      </c>
    </row>
    <row r="14" spans="1:4" ht="15.75">
      <c r="A14" s="54" t="s">
        <v>23</v>
      </c>
      <c r="B14" s="48">
        <f>безвозм.пост.!C9</f>
        <v>929382</v>
      </c>
      <c r="C14" s="48">
        <f>'Пр. 2'!D79</f>
        <v>0</v>
      </c>
      <c r="D14" s="48">
        <f>'Пр. 2'!E79</f>
        <v>0</v>
      </c>
    </row>
    <row r="15" spans="1:4" ht="54" customHeight="1">
      <c r="A15" s="44" t="s">
        <v>22</v>
      </c>
      <c r="B15" s="48">
        <f>'Пр. 2'!C87</f>
        <v>238850</v>
      </c>
      <c r="C15" s="48">
        <f>'Пр. 2'!D87</f>
        <v>246500</v>
      </c>
      <c r="D15" s="48">
        <f>'Пр. 2'!E87</f>
        <v>254900</v>
      </c>
    </row>
    <row r="16" spans="1:4" ht="15.75">
      <c r="A16" s="36" t="s">
        <v>35</v>
      </c>
      <c r="B16" s="58">
        <f>SUM(B12:B15)</f>
        <v>8329192.2999999998</v>
      </c>
      <c r="C16" s="58">
        <f>SUM(C12:C15)</f>
        <v>6449600</v>
      </c>
      <c r="D16" s="58">
        <f>SUM(D12:D15)</f>
        <v>6458000</v>
      </c>
    </row>
    <row r="18" spans="2:4">
      <c r="B18" s="28"/>
      <c r="C18" s="28"/>
      <c r="D18" s="28"/>
    </row>
  </sheetData>
  <mergeCells count="9">
    <mergeCell ref="B10:D10"/>
    <mergeCell ref="A8:D8"/>
    <mergeCell ref="B1:D1"/>
    <mergeCell ref="B2:D2"/>
    <mergeCell ref="B3:D3"/>
    <mergeCell ref="B4:D4"/>
    <mergeCell ref="B5:D5"/>
    <mergeCell ref="B6:D6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workbookViewId="0">
      <selection activeCell="C22" sqref="C22"/>
    </sheetView>
  </sheetViews>
  <sheetFormatPr defaultRowHeight="15"/>
  <cols>
    <col min="1" max="1" width="28" customWidth="1"/>
    <col min="2" max="2" width="112.7109375" customWidth="1"/>
  </cols>
  <sheetData>
    <row r="1" spans="1:2" ht="15.75">
      <c r="B1" s="301" t="s">
        <v>198</v>
      </c>
    </row>
    <row r="2" spans="1:2" ht="15.75">
      <c r="B2" s="302" t="s">
        <v>33</v>
      </c>
    </row>
    <row r="3" spans="1:2" ht="15.75">
      <c r="B3" s="302" t="s">
        <v>109</v>
      </c>
    </row>
    <row r="4" spans="1:2" ht="15.75">
      <c r="B4" s="302" t="s">
        <v>27</v>
      </c>
    </row>
    <row r="5" spans="1:2" ht="15.75">
      <c r="B5" s="302" t="s">
        <v>28</v>
      </c>
    </row>
    <row r="6" spans="1:2" ht="15.75">
      <c r="B6" s="302" t="s">
        <v>428</v>
      </c>
    </row>
    <row r="7" spans="1:2" ht="15.75">
      <c r="B7" s="23"/>
    </row>
    <row r="8" spans="1:2" ht="36.75" customHeight="1">
      <c r="A8" s="474" t="s">
        <v>537</v>
      </c>
      <c r="B8" s="474"/>
    </row>
    <row r="10" spans="1:2" ht="78.75">
      <c r="A10" s="24" t="s">
        <v>39</v>
      </c>
      <c r="B10" s="24" t="s">
        <v>34</v>
      </c>
    </row>
    <row r="11" spans="1:2" ht="15.75">
      <c r="A11" s="24">
        <v>1</v>
      </c>
      <c r="B11" s="7">
        <v>2</v>
      </c>
    </row>
    <row r="12" spans="1:2" ht="15.75">
      <c r="A12" s="154">
        <v>182</v>
      </c>
      <c r="B12" s="9" t="s">
        <v>36</v>
      </c>
    </row>
    <row r="13" spans="1:2" ht="47.25">
      <c r="A13" s="65" t="s">
        <v>6</v>
      </c>
      <c r="B13" s="45" t="s">
        <v>308</v>
      </c>
    </row>
    <row r="14" spans="1:2" ht="63">
      <c r="A14" s="65" t="s">
        <v>7</v>
      </c>
      <c r="B14" s="45" t="s">
        <v>348</v>
      </c>
    </row>
    <row r="15" spans="1:2" ht="31.5">
      <c r="A15" s="65" t="s">
        <v>8</v>
      </c>
      <c r="B15" s="45" t="s">
        <v>37</v>
      </c>
    </row>
    <row r="16" spans="1:2" ht="15.75">
      <c r="A16" s="65" t="s">
        <v>295</v>
      </c>
      <c r="B16" s="45" t="s">
        <v>296</v>
      </c>
    </row>
    <row r="17" spans="1:5" ht="31.5">
      <c r="A17" s="65" t="s">
        <v>11</v>
      </c>
      <c r="B17" s="45" t="s">
        <v>26</v>
      </c>
    </row>
    <row r="18" spans="1:5" ht="31.5">
      <c r="A18" s="65" t="s">
        <v>13</v>
      </c>
      <c r="B18" s="45" t="s">
        <v>14</v>
      </c>
    </row>
    <row r="19" spans="1:5" ht="31.5">
      <c r="A19" s="65" t="s">
        <v>15</v>
      </c>
      <c r="B19" s="45" t="s">
        <v>16</v>
      </c>
    </row>
    <row r="20" spans="1:5" ht="31.5">
      <c r="A20" s="154">
        <v>923</v>
      </c>
      <c r="B20" s="8" t="s">
        <v>120</v>
      </c>
    </row>
    <row r="21" spans="1:5" ht="47.25">
      <c r="A21" s="65" t="s">
        <v>110</v>
      </c>
      <c r="B21" s="45" t="s">
        <v>147</v>
      </c>
    </row>
    <row r="22" spans="1:5" ht="47.25">
      <c r="A22" s="65" t="s">
        <v>111</v>
      </c>
      <c r="B22" s="65" t="s">
        <v>309</v>
      </c>
    </row>
    <row r="23" spans="1:5" ht="15.75">
      <c r="A23" s="65" t="s">
        <v>384</v>
      </c>
      <c r="B23" s="45" t="s">
        <v>112</v>
      </c>
    </row>
    <row r="24" spans="1:5" ht="51" customHeight="1">
      <c r="A24" s="65" t="s">
        <v>113</v>
      </c>
      <c r="B24" s="45" t="s">
        <v>311</v>
      </c>
    </row>
    <row r="25" spans="1:5" ht="31.5">
      <c r="A25" s="65" t="s">
        <v>114</v>
      </c>
      <c r="B25" s="45" t="s">
        <v>115</v>
      </c>
    </row>
    <row r="26" spans="1:5" s="109" customFormat="1" ht="15.75">
      <c r="A26" s="135" t="s">
        <v>148</v>
      </c>
      <c r="B26" s="139" t="s">
        <v>38</v>
      </c>
    </row>
    <row r="27" spans="1:5" s="109" customFormat="1" ht="15.75">
      <c r="A27" s="155" t="s">
        <v>121</v>
      </c>
      <c r="B27" s="140" t="s">
        <v>31</v>
      </c>
    </row>
    <row r="28" spans="1:5" s="109" customFormat="1" ht="47.25">
      <c r="A28" s="135" t="s">
        <v>383</v>
      </c>
      <c r="B28" s="136" t="s">
        <v>382</v>
      </c>
      <c r="E28" s="138"/>
    </row>
    <row r="29" spans="1:5" s="109" customFormat="1" ht="47.25" customHeight="1">
      <c r="A29" s="135" t="s">
        <v>381</v>
      </c>
      <c r="B29" s="137" t="s">
        <v>380</v>
      </c>
    </row>
    <row r="30" spans="1:5" ht="15.75">
      <c r="A30" s="65" t="s">
        <v>357</v>
      </c>
      <c r="B30" s="45" t="s">
        <v>21</v>
      </c>
    </row>
    <row r="31" spans="1:5" ht="15.75">
      <c r="A31" s="142" t="s">
        <v>360</v>
      </c>
      <c r="B31" s="45" t="s">
        <v>108</v>
      </c>
    </row>
    <row r="32" spans="1:5" ht="15.75">
      <c r="A32" s="156" t="s">
        <v>364</v>
      </c>
      <c r="B32" s="53" t="s">
        <v>23</v>
      </c>
    </row>
    <row r="33" spans="1:2" ht="31.5">
      <c r="A33" s="65" t="s">
        <v>368</v>
      </c>
      <c r="B33" s="45" t="s">
        <v>22</v>
      </c>
    </row>
    <row r="34" spans="1:2" ht="31.5">
      <c r="A34" s="157" t="s">
        <v>369</v>
      </c>
      <c r="B34" s="104" t="s">
        <v>306</v>
      </c>
    </row>
    <row r="35" spans="1:2" s="109" customFormat="1" ht="47.25">
      <c r="A35" s="135" t="s">
        <v>379</v>
      </c>
      <c r="B35" s="136" t="s">
        <v>378</v>
      </c>
    </row>
    <row r="36" spans="1:2" ht="47.25">
      <c r="A36" s="65" t="s">
        <v>370</v>
      </c>
      <c r="B36" s="45" t="s">
        <v>24</v>
      </c>
    </row>
    <row r="37" spans="1:2" ht="31.5">
      <c r="A37" s="158" t="s">
        <v>377</v>
      </c>
      <c r="B37" s="67" t="s">
        <v>204</v>
      </c>
    </row>
  </sheetData>
  <mergeCells count="1">
    <mergeCell ref="A8:B8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opLeftCell="B7" workbookViewId="0">
      <selection activeCell="C21" sqref="C21"/>
    </sheetView>
  </sheetViews>
  <sheetFormatPr defaultRowHeight="15"/>
  <cols>
    <col min="1" max="1" width="28.140625" style="31" customWidth="1"/>
    <col min="2" max="2" width="44.28515625" style="31" customWidth="1"/>
    <col min="3" max="5" width="15.85546875" style="31" customWidth="1"/>
  </cols>
  <sheetData>
    <row r="1" spans="1:5" ht="15.75">
      <c r="B1" s="70"/>
      <c r="C1" s="476" t="s">
        <v>198</v>
      </c>
      <c r="D1" s="476"/>
      <c r="E1" s="476"/>
    </row>
    <row r="2" spans="1:5" ht="15.75">
      <c r="C2" s="473" t="s">
        <v>33</v>
      </c>
      <c r="D2" s="473"/>
      <c r="E2" s="473"/>
    </row>
    <row r="3" spans="1:5" ht="15.75">
      <c r="C3" s="473" t="s">
        <v>109</v>
      </c>
      <c r="D3" s="473"/>
      <c r="E3" s="473"/>
    </row>
    <row r="4" spans="1:5" ht="15.75">
      <c r="C4" s="473" t="s">
        <v>27</v>
      </c>
      <c r="D4" s="473"/>
      <c r="E4" s="473"/>
    </row>
    <row r="5" spans="1:5" ht="15.75">
      <c r="C5" s="473" t="s">
        <v>28</v>
      </c>
      <c r="D5" s="473"/>
      <c r="E5" s="473"/>
    </row>
    <row r="6" spans="1:5" ht="15.75">
      <c r="C6" s="475" t="s">
        <v>562</v>
      </c>
      <c r="D6" s="475"/>
      <c r="E6" s="475"/>
    </row>
    <row r="7" spans="1:5" ht="15.75">
      <c r="B7" s="61"/>
    </row>
    <row r="8" spans="1:5" ht="30" customHeight="1">
      <c r="A8" s="447" t="s">
        <v>538</v>
      </c>
      <c r="B8" s="447"/>
      <c r="C8" s="447"/>
      <c r="D8" s="447"/>
      <c r="E8" s="447"/>
    </row>
    <row r="10" spans="1:5" ht="63">
      <c r="A10" s="34" t="s">
        <v>40</v>
      </c>
      <c r="B10" s="34" t="s">
        <v>41</v>
      </c>
      <c r="C10" s="466" t="s">
        <v>42</v>
      </c>
      <c r="D10" s="467"/>
      <c r="E10" s="468"/>
    </row>
    <row r="11" spans="1:5" ht="21" customHeight="1">
      <c r="A11" s="466"/>
      <c r="B11" s="468"/>
      <c r="C11" s="56" t="s">
        <v>344</v>
      </c>
      <c r="D11" s="56" t="s">
        <v>427</v>
      </c>
      <c r="E11" s="56" t="s">
        <v>533</v>
      </c>
    </row>
    <row r="12" spans="1:5" ht="47.25">
      <c r="A12" s="163" t="s">
        <v>43</v>
      </c>
      <c r="B12" s="142" t="s">
        <v>397</v>
      </c>
      <c r="C12" s="48">
        <f>C19+C14</f>
        <v>1683056.8900000006</v>
      </c>
      <c r="D12" s="48">
        <f>D19+D14</f>
        <v>0</v>
      </c>
      <c r="E12" s="48">
        <f>E19+E14</f>
        <v>0</v>
      </c>
    </row>
    <row r="13" spans="1:5" ht="31.5">
      <c r="A13" s="133" t="s">
        <v>44</v>
      </c>
      <c r="B13" s="142" t="s">
        <v>394</v>
      </c>
      <c r="C13" s="48">
        <f>C23+C18</f>
        <v>1683056.8900000006</v>
      </c>
      <c r="D13" s="48">
        <f>D23+D18</f>
        <v>0</v>
      </c>
      <c r="E13" s="48">
        <f>E23+E18</f>
        <v>0</v>
      </c>
    </row>
    <row r="14" spans="1:5" ht="31.5">
      <c r="A14" s="133" t="s">
        <v>45</v>
      </c>
      <c r="B14" s="142" t="s">
        <v>398</v>
      </c>
      <c r="C14" s="48">
        <f>C15</f>
        <v>-33476057.789999999</v>
      </c>
      <c r="D14" s="48">
        <f t="shared" ref="D14:E14" si="0">D15</f>
        <v>-18235000</v>
      </c>
      <c r="E14" s="48">
        <f t="shared" si="0"/>
        <v>-18390000</v>
      </c>
    </row>
    <row r="15" spans="1:5" ht="31.5">
      <c r="A15" s="133" t="s">
        <v>46</v>
      </c>
      <c r="B15" s="142" t="s">
        <v>47</v>
      </c>
      <c r="C15" s="48">
        <f>C16</f>
        <v>-33476057.789999999</v>
      </c>
      <c r="D15" s="48">
        <f t="shared" ref="D15:E16" si="1">D16</f>
        <v>-18235000</v>
      </c>
      <c r="E15" s="48">
        <f t="shared" si="1"/>
        <v>-18390000</v>
      </c>
    </row>
    <row r="16" spans="1:5" ht="31.5">
      <c r="A16" s="133" t="s">
        <v>48</v>
      </c>
      <c r="B16" s="142" t="s">
        <v>49</v>
      </c>
      <c r="C16" s="48">
        <f>C17</f>
        <v>-33476057.789999999</v>
      </c>
      <c r="D16" s="48">
        <f t="shared" si="1"/>
        <v>-18235000</v>
      </c>
      <c r="E16" s="48">
        <f t="shared" si="1"/>
        <v>-18390000</v>
      </c>
    </row>
    <row r="17" spans="1:5" ht="31.5">
      <c r="A17" s="133" t="s">
        <v>399</v>
      </c>
      <c r="B17" s="142" t="s">
        <v>50</v>
      </c>
      <c r="C17" s="48">
        <f>C18</f>
        <v>-33476057.789999999</v>
      </c>
      <c r="D17" s="48">
        <f t="shared" ref="D17:E17" si="2">D18</f>
        <v>-18235000</v>
      </c>
      <c r="E17" s="48">
        <f t="shared" si="2"/>
        <v>-18390000</v>
      </c>
    </row>
    <row r="18" spans="1:5" ht="31.5">
      <c r="A18" s="133" t="s">
        <v>179</v>
      </c>
      <c r="B18" s="142" t="s">
        <v>50</v>
      </c>
      <c r="C18" s="48">
        <f>-'Пр. 2'!C96</f>
        <v>-33476057.789999999</v>
      </c>
      <c r="D18" s="48">
        <f>-'Пр. 2'!D96</f>
        <v>-18235000</v>
      </c>
      <c r="E18" s="48">
        <f>-'Пр. 2'!E96</f>
        <v>-18390000</v>
      </c>
    </row>
    <row r="19" spans="1:5" ht="31.5">
      <c r="A19" s="133" t="s">
        <v>51</v>
      </c>
      <c r="B19" s="142" t="s">
        <v>52</v>
      </c>
      <c r="C19" s="48">
        <f>C20</f>
        <v>35159114.68</v>
      </c>
      <c r="D19" s="48">
        <f t="shared" ref="D19:E19" si="3">D20</f>
        <v>18235000</v>
      </c>
      <c r="E19" s="48">
        <f t="shared" si="3"/>
        <v>18390000</v>
      </c>
    </row>
    <row r="20" spans="1:5" ht="31.5">
      <c r="A20" s="133" t="s">
        <v>53</v>
      </c>
      <c r="B20" s="142" t="s">
        <v>54</v>
      </c>
      <c r="C20" s="48">
        <f>C21</f>
        <v>35159114.68</v>
      </c>
      <c r="D20" s="48">
        <f t="shared" ref="D20:E21" si="4">D21</f>
        <v>18235000</v>
      </c>
      <c r="E20" s="48">
        <f t="shared" si="4"/>
        <v>18390000</v>
      </c>
    </row>
    <row r="21" spans="1:5" ht="31.5">
      <c r="A21" s="133" t="s">
        <v>55</v>
      </c>
      <c r="B21" s="142" t="s">
        <v>56</v>
      </c>
      <c r="C21" s="48">
        <f>C22</f>
        <v>35159114.68</v>
      </c>
      <c r="D21" s="48">
        <f t="shared" si="4"/>
        <v>18235000</v>
      </c>
      <c r="E21" s="48">
        <f t="shared" si="4"/>
        <v>18390000</v>
      </c>
    </row>
    <row r="22" spans="1:5" ht="31.5">
      <c r="A22" s="133" t="s">
        <v>400</v>
      </c>
      <c r="B22" s="142" t="s">
        <v>57</v>
      </c>
      <c r="C22" s="48">
        <f>C23</f>
        <v>35159114.68</v>
      </c>
      <c r="D22" s="48">
        <f t="shared" ref="D22:E22" si="5">D23</f>
        <v>18235000</v>
      </c>
      <c r="E22" s="48">
        <f t="shared" si="5"/>
        <v>18390000</v>
      </c>
    </row>
    <row r="23" spans="1:5" ht="31.5">
      <c r="A23" s="133" t="s">
        <v>180</v>
      </c>
      <c r="B23" s="142" t="s">
        <v>57</v>
      </c>
      <c r="C23" s="48">
        <f>'Пр. 7'!G91</f>
        <v>35159114.68</v>
      </c>
      <c r="D23" s="48">
        <f>Пр.8!G75+у.у!A12</f>
        <v>18235000</v>
      </c>
      <c r="E23" s="48">
        <f>Пр.8!H75+у.у!B12</f>
        <v>18390000</v>
      </c>
    </row>
  </sheetData>
  <mergeCells count="9">
    <mergeCell ref="C10:E10"/>
    <mergeCell ref="A11:B11"/>
    <mergeCell ref="C6:E6"/>
    <mergeCell ref="C1:E1"/>
    <mergeCell ref="C2:E2"/>
    <mergeCell ref="C3:E3"/>
    <mergeCell ref="C4:E4"/>
    <mergeCell ref="C5:E5"/>
    <mergeCell ref="A8:E8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для главы</vt:lpstr>
      <vt:lpstr>безвозм.пост.</vt:lpstr>
      <vt:lpstr>пер.ост.</vt:lpstr>
      <vt:lpstr>план работы</vt:lpstr>
      <vt:lpstr>Пр. 1</vt:lpstr>
      <vt:lpstr>Пр. 2</vt:lpstr>
      <vt:lpstr>Пр. 3</vt:lpstr>
      <vt:lpstr>гл.адм</vt:lpstr>
      <vt:lpstr>Пр. 4</vt:lpstr>
      <vt:lpstr>ит.</vt:lpstr>
      <vt:lpstr>Пр. 5 </vt:lpstr>
      <vt:lpstr>Пр. 6</vt:lpstr>
      <vt:lpstr>Пр. 7</vt:lpstr>
      <vt:lpstr>Пр.8</vt:lpstr>
      <vt:lpstr>Пр. 9</vt:lpstr>
      <vt:lpstr>Пр. 10</vt:lpstr>
      <vt:lpstr>Пр. 11</vt:lpstr>
      <vt:lpstr>у.у</vt:lpstr>
      <vt:lpstr>безвозм.пост.!Область_печати</vt:lpstr>
      <vt:lpstr>'для главы'!Область_печати</vt:lpstr>
      <vt:lpstr>'план работы'!Область_печати</vt:lpstr>
      <vt:lpstr>'Пр. 4'!Область_печати</vt:lpstr>
      <vt:lpstr>'Пр. 7'!Область_печати</vt:lpstr>
      <vt:lpstr>Пр.8!Область_печати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2022-08-25T08:02:14Z</cp:lastPrinted>
  <dcterms:created xsi:type="dcterms:W3CDTF">2016-06-27T10:52:24Z</dcterms:created>
  <dcterms:modified xsi:type="dcterms:W3CDTF">2022-08-25T08:25:47Z</dcterms:modified>
</cp:coreProperties>
</file>