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 tabRatio="876" firstSheet="3" activeTab="3"/>
  </bookViews>
  <sheets>
    <sheet name="для главы" sheetId="45" state="hidden" r:id="rId1"/>
    <sheet name="безвозм.пост." sheetId="25" state="hidden" r:id="rId2"/>
    <sheet name="план работы" sheetId="32" state="hidden" r:id="rId3"/>
    <sheet name="Пр. 1" sheetId="2" r:id="rId4"/>
    <sheet name="Пр. 2" sheetId="1" r:id="rId5"/>
    <sheet name="Пр. 3" sheetId="4" r:id="rId6"/>
    <sheet name="Пр. 4" sheetId="16" r:id="rId7"/>
    <sheet name="Пр. 5 " sheetId="30" r:id="rId8"/>
    <sheet name="Пр. 6" sheetId="31" r:id="rId9"/>
    <sheet name="Пр. 7" sheetId="17" r:id="rId10"/>
    <sheet name="Пр.8" sheetId="23" r:id="rId11"/>
    <sheet name="Пр. 9" sheetId="21" r:id="rId12"/>
    <sheet name="Пр. 10" sheetId="19" r:id="rId13"/>
    <sheet name="Пр. 11" sheetId="13" r:id="rId14"/>
    <sheet name="у.у" sheetId="38" state="hidden" r:id="rId15"/>
  </sheets>
  <definedNames>
    <definedName name="_xlnm.Print_Area" localSheetId="1">безвозм.пост.!$B$1:$E$66</definedName>
    <definedName name="_xlnm.Print_Area" localSheetId="0">'для главы'!$B$1:$E$36</definedName>
    <definedName name="_xlnm.Print_Area" localSheetId="2">'план работы'!$A$2:$F$60</definedName>
    <definedName name="_xlnm.Print_Area" localSheetId="6">'Пр. 4'!$A$1:$E$26</definedName>
    <definedName name="_xlnm.Print_Area" localSheetId="9">'Пр. 7'!$A$1:$G$91</definedName>
    <definedName name="_xlnm.Print_Area" localSheetId="10">Пр.8!$A$1:$H$75</definedName>
  </definedNames>
  <calcPr calcId="124519"/>
</workbook>
</file>

<file path=xl/calcChain.xml><?xml version="1.0" encoding="utf-8"?>
<calcChain xmlns="http://schemas.openxmlformats.org/spreadsheetml/2006/main">
  <c r="G44" i="17"/>
  <c r="E43" i="31"/>
  <c r="H64" i="23"/>
  <c r="G64"/>
  <c r="G66"/>
  <c r="G65"/>
  <c r="D27" i="25"/>
  <c r="E27"/>
  <c r="D78" i="1" l="1"/>
  <c r="F6" i="32"/>
  <c r="K46" i="25"/>
  <c r="K44"/>
  <c r="I46"/>
  <c r="I44"/>
  <c r="H47"/>
  <c r="H18" i="23"/>
  <c r="E52" i="32"/>
  <c r="E51"/>
  <c r="E47"/>
  <c r="E46" s="1"/>
  <c r="E38"/>
  <c r="E37"/>
  <c r="E26"/>
  <c r="E25"/>
  <c r="E11"/>
  <c r="E10"/>
  <c r="E8" i="25"/>
  <c r="F9"/>
  <c r="C8"/>
  <c r="E36" i="32" l="1"/>
  <c r="E4" s="1"/>
  <c r="B14" i="4"/>
  <c r="D82" i="1"/>
  <c r="G70" i="23"/>
  <c r="C10" i="25"/>
  <c r="C11" s="1"/>
  <c r="H30" i="23" l="1"/>
  <c r="G30"/>
  <c r="C59" i="1"/>
  <c r="G15" i="23"/>
  <c r="G71" i="17"/>
  <c r="F11" i="32"/>
  <c r="F51"/>
  <c r="F52"/>
  <c r="E85" i="30"/>
  <c r="C17" i="1" l="1"/>
  <c r="H74" i="23"/>
  <c r="H52"/>
  <c r="H27"/>
  <c r="H24"/>
  <c r="H15"/>
  <c r="D75" i="1"/>
  <c r="E75"/>
  <c r="C75"/>
  <c r="C78"/>
  <c r="C85"/>
  <c r="C82"/>
  <c r="D90"/>
  <c r="E90"/>
  <c r="C90"/>
  <c r="H22" i="23"/>
  <c r="G22"/>
  <c r="G84" i="17" l="1"/>
  <c r="G82"/>
  <c r="G79"/>
  <c r="G77"/>
  <c r="G75"/>
  <c r="G61"/>
  <c r="G60"/>
  <c r="G56"/>
  <c r="G55"/>
  <c r="G54"/>
  <c r="G53"/>
  <c r="G48"/>
  <c r="G46"/>
  <c r="G45"/>
  <c r="G43"/>
  <c r="G41"/>
  <c r="G32"/>
  <c r="G22"/>
  <c r="C33" i="25"/>
  <c r="C34" s="1"/>
  <c r="C25"/>
  <c r="D25" s="1"/>
  <c r="E36"/>
  <c r="E22" s="1"/>
  <c r="H31" i="23"/>
  <c r="E94" i="1" l="1"/>
  <c r="C26" i="25"/>
  <c r="E26" s="1"/>
  <c r="E25"/>
  <c r="G19" i="17"/>
  <c r="D26" i="25" l="1"/>
  <c r="F10" i="32"/>
  <c r="H20" i="23" l="1"/>
  <c r="F37" i="32" l="1"/>
  <c r="D55" i="1"/>
  <c r="E55"/>
  <c r="D56"/>
  <c r="E56"/>
  <c r="C56"/>
  <c r="C55" s="1"/>
  <c r="C68" l="1"/>
  <c r="C67" s="1"/>
  <c r="C66" s="1"/>
  <c r="E15" i="30" l="1"/>
  <c r="E16"/>
  <c r="F38" i="32"/>
  <c r="E21" i="1"/>
  <c r="D21"/>
  <c r="C21"/>
  <c r="E19" l="1"/>
  <c r="D19"/>
  <c r="C19"/>
  <c r="E63" i="30"/>
  <c r="G89" i="17" l="1"/>
  <c r="E67" i="30"/>
  <c r="E87" l="1"/>
  <c r="E86" s="1"/>
  <c r="E70"/>
  <c r="K6" i="25"/>
  <c r="K7" s="1"/>
  <c r="C84" i="1"/>
  <c r="C83" s="1"/>
  <c r="E85"/>
  <c r="E84" s="1"/>
  <c r="E83" s="1"/>
  <c r="D85"/>
  <c r="D84" s="1"/>
  <c r="D83" s="1"/>
  <c r="F5" i="25"/>
  <c r="K8" l="1"/>
  <c r="E3" i="45"/>
  <c r="D21"/>
  <c r="D17"/>
  <c r="D13"/>
  <c r="C5"/>
  <c r="D5" s="1"/>
  <c r="C18"/>
  <c r="C19" s="1"/>
  <c r="C14"/>
  <c r="C15" s="1"/>
  <c r="E18" l="1"/>
  <c r="E19" s="1"/>
  <c r="E14"/>
  <c r="E15" s="1"/>
  <c r="E6"/>
  <c r="H37" i="23"/>
  <c r="G37"/>
  <c r="D8" i="25"/>
  <c r="G31" i="23" s="1"/>
  <c r="H38"/>
  <c r="E7" i="45" l="1"/>
  <c r="G33" i="17"/>
  <c r="E8" i="45" l="1"/>
  <c r="D17" i="1" l="1"/>
  <c r="E17"/>
  <c r="F25" i="32"/>
  <c r="F26"/>
  <c r="E39" i="30"/>
  <c r="E38" s="1"/>
  <c r="E61" l="1"/>
  <c r="E60" s="1"/>
  <c r="G50" i="17"/>
  <c r="C30" i="21" s="1"/>
  <c r="E55" i="30" l="1"/>
  <c r="E37"/>
  <c r="E36" s="1"/>
  <c r="G25" i="17"/>
  <c r="C24" i="21"/>
  <c r="E35" i="30" l="1"/>
  <c r="E46"/>
  <c r="E22"/>
  <c r="G40" i="17"/>
  <c r="F51" i="31"/>
  <c r="F50" s="1"/>
  <c r="E51"/>
  <c r="E50" s="1"/>
  <c r="E59" i="30" l="1"/>
  <c r="E58" s="1"/>
  <c r="E45"/>
  <c r="C26" i="21"/>
  <c r="F49" i="31"/>
  <c r="F48" s="1"/>
  <c r="E49"/>
  <c r="E48" s="1"/>
  <c r="F47"/>
  <c r="F46" s="1"/>
  <c r="E47"/>
  <c r="E46" s="1"/>
  <c r="E27" i="30"/>
  <c r="G21" i="17" l="1"/>
  <c r="H41" i="23" l="1"/>
  <c r="H40" s="1"/>
  <c r="G41"/>
  <c r="G40" s="1"/>
  <c r="G47" i="17"/>
  <c r="C28" i="21" l="1"/>
  <c r="F33" i="31"/>
  <c r="F32" s="1"/>
  <c r="E33"/>
  <c r="E32" s="1"/>
  <c r="E34" i="30"/>
  <c r="E33" s="1"/>
  <c r="H46" i="23" l="1"/>
  <c r="G46"/>
  <c r="C17" i="21"/>
  <c r="C15" i="1"/>
  <c r="C14" s="1"/>
  <c r="F43" i="31"/>
  <c r="G38" i="23" l="1"/>
  <c r="G88" i="17" l="1"/>
  <c r="E51" i="30"/>
  <c r="E84"/>
  <c r="E72" l="1"/>
  <c r="G31" i="17"/>
  <c r="H70" i="23" l="1"/>
  <c r="F71" i="31" s="1"/>
  <c r="E71"/>
  <c r="G83" i="17"/>
  <c r="F42" i="31"/>
  <c r="E42"/>
  <c r="F70" l="1"/>
  <c r="E70"/>
  <c r="E50" i="30"/>
  <c r="H69" i="23"/>
  <c r="G69"/>
  <c r="E30" i="31"/>
  <c r="G59" i="17"/>
  <c r="E78" i="1"/>
  <c r="E82"/>
  <c r="F47" i="32" l="1"/>
  <c r="F46" s="1"/>
  <c r="F36" s="1"/>
  <c r="G72" i="17" l="1"/>
  <c r="A12" i="4"/>
  <c r="E24" i="1"/>
  <c r="E23" s="1"/>
  <c r="D24"/>
  <c r="D23" s="1"/>
  <c r="C24"/>
  <c r="C23" s="1"/>
  <c r="G58" i="17"/>
  <c r="G57" s="1"/>
  <c r="G36"/>
  <c r="G68" l="1"/>
  <c r="E62" i="30"/>
  <c r="F4" i="32"/>
  <c r="B13" i="4"/>
  <c r="H68" i="23"/>
  <c r="G68"/>
  <c r="E69" i="30" l="1"/>
  <c r="H56" i="23"/>
  <c r="E57" i="31"/>
  <c r="G67" i="23"/>
  <c r="E54" i="30"/>
  <c r="H39" i="23" l="1"/>
  <c r="G39"/>
  <c r="H44"/>
  <c r="H43" s="1"/>
  <c r="G44"/>
  <c r="G43" s="1"/>
  <c r="D31" i="21" l="1"/>
  <c r="E31"/>
  <c r="H36" i="23"/>
  <c r="H35" s="1"/>
  <c r="G36"/>
  <c r="G35" s="1"/>
  <c r="H65"/>
  <c r="D36" i="25"/>
  <c r="D22" s="1"/>
  <c r="D94" i="1" l="1"/>
  <c r="H66" i="23"/>
  <c r="C13" i="4"/>
  <c r="D13"/>
  <c r="H21" i="23" l="1"/>
  <c r="F15" i="31"/>
  <c r="F16"/>
  <c r="F17"/>
  <c r="F18"/>
  <c r="F20"/>
  <c r="F21"/>
  <c r="F23"/>
  <c r="F24"/>
  <c r="F26"/>
  <c r="F28"/>
  <c r="F30"/>
  <c r="F31"/>
  <c r="F36"/>
  <c r="F38"/>
  <c r="F41"/>
  <c r="F40" s="1"/>
  <c r="F45"/>
  <c r="F55"/>
  <c r="F56"/>
  <c r="F58"/>
  <c r="F66"/>
  <c r="E38"/>
  <c r="E44" i="30"/>
  <c r="E43" s="1"/>
  <c r="G72" i="23"/>
  <c r="H72" s="1"/>
  <c r="F54" i="31"/>
  <c r="C40" i="1"/>
  <c r="C39" s="1"/>
  <c r="C38" s="1"/>
  <c r="D40"/>
  <c r="D39" s="1"/>
  <c r="D38" s="1"/>
  <c r="E40"/>
  <c r="E39" s="1"/>
  <c r="E38" s="1"/>
  <c r="G42" i="17" l="1"/>
  <c r="G39" s="1"/>
  <c r="F14" i="31"/>
  <c r="F29"/>
  <c r="F53"/>
  <c r="F35"/>
  <c r="F25"/>
  <c r="F22"/>
  <c r="E37"/>
  <c r="F44"/>
  <c r="F39" s="1"/>
  <c r="F37"/>
  <c r="F27"/>
  <c r="F19"/>
  <c r="C35" i="1"/>
  <c r="C34" s="1"/>
  <c r="A5" i="38" l="1"/>
  <c r="A11" s="1"/>
  <c r="F34" i="31"/>
  <c r="F60"/>
  <c r="F59" s="1"/>
  <c r="F13"/>
  <c r="B5" i="38" l="1"/>
  <c r="B11" s="1"/>
  <c r="F62" i="31"/>
  <c r="F61" s="1"/>
  <c r="G23" i="17" l="1"/>
  <c r="C18" i="21" s="1"/>
  <c r="G23" i="23"/>
  <c r="D18" i="21" s="1"/>
  <c r="H23" i="23"/>
  <c r="E18" i="21" s="1"/>
  <c r="E62" i="31"/>
  <c r="E60"/>
  <c r="E55"/>
  <c r="E56"/>
  <c r="E54"/>
  <c r="E45"/>
  <c r="E41"/>
  <c r="E40" s="1"/>
  <c r="E36"/>
  <c r="E31"/>
  <c r="E29" s="1"/>
  <c r="E28"/>
  <c r="E24"/>
  <c r="E23"/>
  <c r="E21"/>
  <c r="E20"/>
  <c r="E18"/>
  <c r="E17"/>
  <c r="E16"/>
  <c r="E15"/>
  <c r="H73" i="23"/>
  <c r="H71"/>
  <c r="E38" i="21" s="1"/>
  <c r="F67" i="31"/>
  <c r="H51" i="23"/>
  <c r="H50" s="1"/>
  <c r="E34" i="21" s="1"/>
  <c r="H47" i="23"/>
  <c r="H42" s="1"/>
  <c r="H33"/>
  <c r="H29"/>
  <c r="H28" s="1"/>
  <c r="H25"/>
  <c r="H17"/>
  <c r="H16" s="1"/>
  <c r="H14"/>
  <c r="G73"/>
  <c r="G71"/>
  <c r="D38" i="21" s="1"/>
  <c r="G56" i="23"/>
  <c r="G51"/>
  <c r="G50" s="1"/>
  <c r="D34" i="21" s="1"/>
  <c r="G47" i="23"/>
  <c r="G33"/>
  <c r="G29"/>
  <c r="G28" s="1"/>
  <c r="G25"/>
  <c r="E26" i="31"/>
  <c r="G17" i="23"/>
  <c r="G16" s="1"/>
  <c r="G14"/>
  <c r="E76" i="30"/>
  <c r="E75" s="1"/>
  <c r="E74"/>
  <c r="E73" s="1"/>
  <c r="E71"/>
  <c r="E68"/>
  <c r="E66"/>
  <c r="E53"/>
  <c r="E52" s="1"/>
  <c r="E49"/>
  <c r="E48" s="1"/>
  <c r="E42"/>
  <c r="E41" s="1"/>
  <c r="E40" s="1"/>
  <c r="E32"/>
  <c r="E31"/>
  <c r="E29"/>
  <c r="E28" s="1"/>
  <c r="E25"/>
  <c r="E24"/>
  <c r="E21"/>
  <c r="E20"/>
  <c r="E18"/>
  <c r="E17"/>
  <c r="E65" l="1"/>
  <c r="E19"/>
  <c r="H13" i="23"/>
  <c r="D32" i="21"/>
  <c r="D29" s="1"/>
  <c r="G42" i="23"/>
  <c r="D23" i="21"/>
  <c r="D22" s="1"/>
  <c r="G32" i="23"/>
  <c r="E23" i="21"/>
  <c r="E22" s="1"/>
  <c r="H32" i="23"/>
  <c r="E23" i="30"/>
  <c r="E30"/>
  <c r="E53" i="31"/>
  <c r="E27" i="21"/>
  <c r="D27"/>
  <c r="E14" i="30"/>
  <c r="E25" i="31"/>
  <c r="E35"/>
  <c r="E34" s="1"/>
  <c r="E44"/>
  <c r="E27"/>
  <c r="E59"/>
  <c r="H67" i="23"/>
  <c r="F69" i="31"/>
  <c r="E61"/>
  <c r="E14"/>
  <c r="E19"/>
  <c r="E22"/>
  <c r="E32" i="21"/>
  <c r="E29" s="1"/>
  <c r="E25"/>
  <c r="D25"/>
  <c r="G21" i="23"/>
  <c r="G13" s="1"/>
  <c r="C27" i="21"/>
  <c r="E39" i="31" l="1"/>
  <c r="E13"/>
  <c r="H12" i="23"/>
  <c r="G12"/>
  <c r="F68" i="31"/>
  <c r="G52" i="17"/>
  <c r="C25" i="21"/>
  <c r="G49" i="17" l="1"/>
  <c r="E57" i="30"/>
  <c r="E56" s="1"/>
  <c r="E47" s="1"/>
  <c r="C31" i="21" l="1"/>
  <c r="G81" i="17" l="1"/>
  <c r="E83" i="30"/>
  <c r="E82" s="1"/>
  <c r="D97" i="1"/>
  <c r="D96" s="1"/>
  <c r="D95" s="1"/>
  <c r="E97"/>
  <c r="E96" s="1"/>
  <c r="E95" s="1"/>
  <c r="C97"/>
  <c r="C96" s="1"/>
  <c r="C95" s="1"/>
  <c r="E69" i="31" l="1"/>
  <c r="E68" s="1"/>
  <c r="E66"/>
  <c r="E80" i="30"/>
  <c r="C64" i="1"/>
  <c r="C63" s="1"/>
  <c r="C62" s="1"/>
  <c r="D77" l="1"/>
  <c r="D76" s="1"/>
  <c r="E77"/>
  <c r="E76" s="1"/>
  <c r="C77"/>
  <c r="C76" s="1"/>
  <c r="G35" i="17" l="1"/>
  <c r="G34" s="1"/>
  <c r="E17" i="21"/>
  <c r="G17" i="17"/>
  <c r="C23" i="21" l="1"/>
  <c r="C22" s="1"/>
  <c r="E26" i="30"/>
  <c r="E13" s="1"/>
  <c r="D17" i="21"/>
  <c r="E33" l="1"/>
  <c r="D33"/>
  <c r="D60" i="1"/>
  <c r="E60"/>
  <c r="C60"/>
  <c r="D53"/>
  <c r="E53"/>
  <c r="C53"/>
  <c r="D48"/>
  <c r="D47" s="1"/>
  <c r="D46" s="1"/>
  <c r="E48"/>
  <c r="E47" s="1"/>
  <c r="E46" s="1"/>
  <c r="C48"/>
  <c r="C47" s="1"/>
  <c r="C46" s="1"/>
  <c r="D43"/>
  <c r="E43"/>
  <c r="C43"/>
  <c r="C42" s="1"/>
  <c r="D35"/>
  <c r="D34" s="1"/>
  <c r="E35"/>
  <c r="E34" s="1"/>
  <c r="D32"/>
  <c r="D31" s="1"/>
  <c r="E32"/>
  <c r="E31" s="1"/>
  <c r="C32"/>
  <c r="C31" s="1"/>
  <c r="D28"/>
  <c r="E28"/>
  <c r="C28"/>
  <c r="D15"/>
  <c r="D14" s="1"/>
  <c r="E15"/>
  <c r="E14" s="1"/>
  <c r="D37" l="1"/>
  <c r="D42"/>
  <c r="E37"/>
  <c r="E42"/>
  <c r="E58"/>
  <c r="E59"/>
  <c r="D58"/>
  <c r="D59"/>
  <c r="C58"/>
  <c r="C37"/>
  <c r="D52"/>
  <c r="D51" s="1"/>
  <c r="C52"/>
  <c r="C51" s="1"/>
  <c r="E52"/>
  <c r="E51" s="1"/>
  <c r="E30"/>
  <c r="E13"/>
  <c r="C30"/>
  <c r="D13"/>
  <c r="D30"/>
  <c r="C50" l="1"/>
  <c r="D50"/>
  <c r="E50"/>
  <c r="C13"/>
  <c r="C81" l="1"/>
  <c r="D81"/>
  <c r="D80" s="1"/>
  <c r="D79" s="1"/>
  <c r="E81"/>
  <c r="E80" s="1"/>
  <c r="E79" s="1"/>
  <c r="C80" l="1"/>
  <c r="C79" s="1"/>
  <c r="C34" i="21"/>
  <c r="C33" l="1"/>
  <c r="E37"/>
  <c r="D37"/>
  <c r="C38"/>
  <c r="C37" s="1"/>
  <c r="E15"/>
  <c r="D15"/>
  <c r="C15"/>
  <c r="E89" i="1"/>
  <c r="E88" s="1"/>
  <c r="E87" s="1"/>
  <c r="D89"/>
  <c r="D88" s="1"/>
  <c r="D87" s="1"/>
  <c r="D21" i="21"/>
  <c r="D20" s="1"/>
  <c r="E21"/>
  <c r="E20" s="1"/>
  <c r="G87" i="17"/>
  <c r="G85"/>
  <c r="G63"/>
  <c r="G62" s="1"/>
  <c r="C19" i="21"/>
  <c r="G14" i="17"/>
  <c r="E74" i="1"/>
  <c r="E73" s="1"/>
  <c r="E72" s="1"/>
  <c r="D74"/>
  <c r="D73" s="1"/>
  <c r="D72" s="1"/>
  <c r="C74"/>
  <c r="C73" s="1"/>
  <c r="C72" l="1"/>
  <c r="C32" i="21"/>
  <c r="C29" s="1"/>
  <c r="B15" i="4"/>
  <c r="C89" i="1"/>
  <c r="C88" s="1"/>
  <c r="C87" s="1"/>
  <c r="C21" i="21"/>
  <c r="C20" s="1"/>
  <c r="G30" i="17"/>
  <c r="C15" i="4"/>
  <c r="D15"/>
  <c r="D14"/>
  <c r="C14"/>
  <c r="C12"/>
  <c r="D12"/>
  <c r="B12"/>
  <c r="E27" i="1"/>
  <c r="D27"/>
  <c r="C27"/>
  <c r="E45"/>
  <c r="D45"/>
  <c r="C45"/>
  <c r="B16" i="4" l="1"/>
  <c r="D16"/>
  <c r="C16"/>
  <c r="E26" i="1"/>
  <c r="E12" s="1"/>
  <c r="D26"/>
  <c r="D12" s="1"/>
  <c r="C26"/>
  <c r="C12" s="1"/>
  <c r="E19" i="21" l="1"/>
  <c r="D19"/>
  <c r="E16" l="1"/>
  <c r="E14" s="1"/>
  <c r="G16" i="17"/>
  <c r="G13" l="1"/>
  <c r="G12" s="1"/>
  <c r="C16" i="21"/>
  <c r="C14" s="1"/>
  <c r="D16"/>
  <c r="D14" s="1"/>
  <c r="E93" i="1" l="1"/>
  <c r="E92" s="1"/>
  <c r="E91" s="1"/>
  <c r="E70" l="1"/>
  <c r="E71"/>
  <c r="E99" l="1"/>
  <c r="E18" i="16" l="1"/>
  <c r="E17" l="1"/>
  <c r="E16" s="1"/>
  <c r="E15" s="1"/>
  <c r="E14" s="1"/>
  <c r="E78" i="30" l="1"/>
  <c r="H63" i="23" l="1"/>
  <c r="C27" i="25" l="1"/>
  <c r="F64" i="31"/>
  <c r="G63" i="23"/>
  <c r="G78" i="17" l="1"/>
  <c r="E79" i="30" s="1"/>
  <c r="E64" i="31"/>
  <c r="E65" l="1"/>
  <c r="F65"/>
  <c r="F63" s="1"/>
  <c r="F52" s="1"/>
  <c r="F12" s="1"/>
  <c r="H62" i="23"/>
  <c r="H55" s="1"/>
  <c r="H54" s="1"/>
  <c r="E36" i="21" l="1"/>
  <c r="E35" s="1"/>
  <c r="H53" i="23"/>
  <c r="H75" s="1"/>
  <c r="E40" i="21" l="1"/>
  <c r="C16" i="38"/>
  <c r="E23" i="16"/>
  <c r="E13" l="1"/>
  <c r="E22"/>
  <c r="E21" s="1"/>
  <c r="E20" s="1"/>
  <c r="E19" s="1"/>
  <c r="E12" l="1"/>
  <c r="C22" i="25" l="1"/>
  <c r="C37"/>
  <c r="C38" s="1"/>
  <c r="G80" i="17"/>
  <c r="G76" s="1"/>
  <c r="G67" s="1"/>
  <c r="G66" s="1"/>
  <c r="E81" i="30" l="1"/>
  <c r="E77" s="1"/>
  <c r="E64" s="1"/>
  <c r="E88" s="1"/>
  <c r="E12" s="1"/>
  <c r="G62" i="23"/>
  <c r="G55" s="1"/>
  <c r="G54" s="1"/>
  <c r="G53" s="1"/>
  <c r="G75" s="1"/>
  <c r="D23" i="16" s="1"/>
  <c r="F22" i="25"/>
  <c r="C94" i="1"/>
  <c r="C93" s="1"/>
  <c r="C92" s="1"/>
  <c r="C91" s="1"/>
  <c r="C36" i="21"/>
  <c r="C35" s="1"/>
  <c r="G65" i="17"/>
  <c r="G91" s="1"/>
  <c r="D93" i="1"/>
  <c r="D92" s="1"/>
  <c r="D91" s="1"/>
  <c r="E67" i="31"/>
  <c r="E63" s="1"/>
  <c r="E52" s="1"/>
  <c r="E12" s="1"/>
  <c r="D36" i="21" l="1"/>
  <c r="D35" s="1"/>
  <c r="C71" i="1"/>
  <c r="C70"/>
  <c r="D71"/>
  <c r="D70"/>
  <c r="C40" i="21"/>
  <c r="D22" i="16"/>
  <c r="D21" s="1"/>
  <c r="D20" s="1"/>
  <c r="D19" s="1"/>
  <c r="C23"/>
  <c r="D40" i="21" l="1"/>
  <c r="C99" i="1"/>
  <c r="D99"/>
  <c r="D18" i="16" s="1"/>
  <c r="C22"/>
  <c r="C21" s="1"/>
  <c r="C20" s="1"/>
  <c r="C19" s="1"/>
  <c r="C18" l="1"/>
  <c r="A16" i="38"/>
  <c r="B16"/>
  <c r="C17" i="16" l="1"/>
  <c r="C13"/>
  <c r="D17"/>
  <c r="D16" s="1"/>
  <c r="D15" s="1"/>
  <c r="D14" s="1"/>
  <c r="D13"/>
  <c r="C16" l="1"/>
  <c r="C15" s="1"/>
  <c r="C14" s="1"/>
  <c r="C12" s="1"/>
  <c r="D12"/>
</calcChain>
</file>

<file path=xl/sharedStrings.xml><?xml version="1.0" encoding="utf-8"?>
<sst xmlns="http://schemas.openxmlformats.org/spreadsheetml/2006/main" count="1401" uniqueCount="590">
  <si>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</si>
  <si>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</si>
  <si>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</si>
  <si>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</si>
  <si>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</si>
  <si>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</si>
  <si>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</si>
  <si>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182 1 01 02020 01 0000 110</t>
  </si>
  <si>
    <t>182 1 01 02030 01 0000 110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</si>
  <si>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</si>
  <si>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</si>
  <si>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</si>
  <si>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</si>
  <si>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</si>
  <si>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</si>
  <si>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</si>
  <si>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</si>
  <si>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</si>
  <si>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</si>
  <si>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</si>
  <si>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</si>
  <si>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</si>
  <si>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</si>
  <si>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субсидии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</si>
  <si>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</si>
  <si>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ВСЕГО: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</si>
  <si>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</si>
  <si>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Лежневского муниципального района</t>
  </si>
  <si>
    <t>Ивановской области</t>
  </si>
  <si>
    <t>Наименование дохода</t>
  </si>
  <si>
    <t>Нормативы распределения</t>
  </si>
  <si>
    <t>Прочие неналоговые доходы бюджетов сельских поселений</t>
  </si>
  <si>
    <t>Невыясненные поступления, зачисляемые в бюджеты сельских поселений</t>
  </si>
  <si>
    <t>к решению Совета</t>
  </si>
  <si>
    <t>Наименование</t>
  </si>
  <si>
    <t>Итого: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</si>
  <si>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</si>
  <si>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</si>
  <si>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</si>
  <si>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</si>
  <si>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</si>
  <si>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000 01 05 00 00 00 0000 000</t>
  </si>
  <si>
    <t>000 01 05 00 00 00 0000 500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</si>
  <si>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</si>
  <si>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</si>
  <si>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</si>
  <si>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</si>
  <si>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</si>
  <si>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</si>
  <si>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</si>
  <si>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</si>
  <si>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</si>
  <si>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</si>
  <si>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</si>
  <si>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</si>
  <si>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Целевая        статья</t>
  </si>
  <si>
    <t>Вид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</si>
  <si>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</si>
  <si>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</si>
  <si>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Центральный аппарат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</si>
  <si>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</si>
  <si>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</si>
  <si>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</si>
  <si>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</si>
  <si>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</si>
  <si>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</si>
  <si>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Жилищно-коммунальное хозяйство</t>
  </si>
  <si>
    <t>Благоустройство</t>
  </si>
  <si>
    <t>Пенсионное обеспечение</t>
  </si>
  <si>
    <t>Культура</t>
  </si>
  <si>
    <t>Обеспечение мероприятий в сфере культуры, организация культурного досуга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</si>
  <si>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</si>
  <si>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</si>
  <si>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01</t>
  </si>
  <si>
    <t>00</t>
  </si>
  <si>
    <t>02</t>
  </si>
  <si>
    <t>04</t>
  </si>
  <si>
    <t>05</t>
  </si>
  <si>
    <t>06</t>
  </si>
  <si>
    <t>03</t>
  </si>
  <si>
    <t>08</t>
  </si>
  <si>
    <t>Вид долгового обязательства</t>
  </si>
  <si>
    <t>Сумма  (тыс. руб.)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</si>
  <si>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</si>
  <si>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</si>
  <si>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</si>
  <si>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</si>
  <si>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</si>
  <si>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</si>
  <si>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>Общий объём заимствований, направленных на погашение долга</t>
  </si>
  <si>
    <t>Цель гарантирования</t>
  </si>
  <si>
    <t xml:space="preserve">очередной финансовый  год 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</si>
  <si>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</si>
  <si>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</si>
  <si>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</si>
  <si>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Сумма гарантирования (тыс.руб.)</t>
  </si>
  <si>
    <t>Наименование принципала</t>
  </si>
  <si>
    <t>№ п/п</t>
  </si>
  <si>
    <t>За счет источников внутреннего финансирования дефицита местного бюджета</t>
  </si>
  <si>
    <t>Дотации бюджетам сельских поселений на поддержку мер по обеспечению сбалансированности бюджетов</t>
  </si>
  <si>
    <t>Лежневского  сельского поселения</t>
  </si>
  <si>
    <t>923 1 11 05025 10 0000 120</t>
  </si>
  <si>
    <t>923 1 11 05035 10 0000 120</t>
  </si>
  <si>
    <t>Прочие доходы от оказания платных услуг (работ) получателями средств бюджетов сельских поселений</t>
  </si>
  <si>
    <t>923 1 14 02053 10 0000 410</t>
  </si>
  <si>
    <t xml:space="preserve">923 1 14 06025 10 0000 430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</si>
  <si>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</si>
  <si>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000 1 14 00000 00 0000 000</t>
  </si>
  <si>
    <t>000 1 13 00000 00 0000 000</t>
  </si>
  <si>
    <t>ДОХОДЫ ОТ ОКАЗАНИЯ ПЛАТНЫХ УСЛУГ И КОМПЕНСАЦИИ ЗАТРАТ ГОСУДАРСТВА</t>
  </si>
  <si>
    <t xml:space="preserve"> Сумма ( руб.)</t>
  </si>
  <si>
    <t>Администрация Лежневского сельского поселения Лежневского муниципального района Ивановской области</t>
  </si>
  <si>
    <t>923 1 17 05050 10 0000 180</t>
  </si>
  <si>
    <t>Лежневского сельского поселения</t>
  </si>
  <si>
    <t>Муниципальное  казённое учреждение «Социально-культурное объединение Лежневского сельского поселения»</t>
  </si>
  <si>
    <t>Объем бюджетных    ассигнований на   исполнение гарантий по возможным гарантийным случаям в очередном финансовом  году (руб.)</t>
  </si>
  <si>
    <t>Исполнение муниципальных гарантий 
Лежневского сельского поселения Лежневского муниципального района Ивановской области</t>
  </si>
  <si>
    <t>Приложение № 6</t>
  </si>
  <si>
    <t>Сумма, рублей</t>
  </si>
  <si>
    <t>Раздел, подраздел</t>
  </si>
  <si>
    <t>0102</t>
  </si>
  <si>
    <t>0104</t>
  </si>
  <si>
    <t>Сумма, руб.</t>
  </si>
  <si>
    <t>Приложение № 10</t>
  </si>
  <si>
    <t>0106</t>
  </si>
  <si>
    <t>0113</t>
  </si>
  <si>
    <t>0203</t>
  </si>
  <si>
    <t>0300</t>
  </si>
  <si>
    <t>0310</t>
  </si>
  <si>
    <t>0500</t>
  </si>
  <si>
    <t>0503</t>
  </si>
  <si>
    <t>0800</t>
  </si>
  <si>
    <t>0801</t>
  </si>
  <si>
    <t>1001</t>
  </si>
  <si>
    <t>1000</t>
  </si>
  <si>
    <t>Социальная политика</t>
  </si>
  <si>
    <t>ВСЕГО</t>
  </si>
  <si>
    <t>Приложение № 11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</si>
  <si>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</si>
  <si>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Код главного распорядителя</t>
  </si>
  <si>
    <t>Подраздел</t>
  </si>
  <si>
    <t>10</t>
  </si>
  <si>
    <t>000 1 01 00000 00 0000 000</t>
  </si>
  <si>
    <t>НАЛОГИ НА ПРИБЫЛЬ, ДОХОДЫ</t>
  </si>
  <si>
    <t>000 1 01 02010 01 0000 110</t>
  </si>
  <si>
    <t>000 1 01 02020 01 0000 110</t>
  </si>
  <si>
    <t>000 1 01 02030 01 0000 110</t>
  </si>
  <si>
    <t>000 1 06 01030 10 0000 110</t>
  </si>
  <si>
    <t>000 1 06 06033 10 0000 110</t>
  </si>
  <si>
    <t>000 1 06 06043 10 0000 110</t>
  </si>
  <si>
    <t>000 1 13 01995 10 0000 130</t>
  </si>
  <si>
    <t>000 1 11 05025 10 0000 120</t>
  </si>
  <si>
    <t>000 1 11 05035 10 0000 120</t>
  </si>
  <si>
    <t>ДОХОДЫ ОТ ПРОДАЖИ МАТЕРИАЛЬНЫХ И НЕМАТЕРИАЛЬНЫХ АКТИВОВ</t>
  </si>
  <si>
    <t>000 1 14 02053 10 0000 410</t>
  </si>
  <si>
    <t xml:space="preserve">000 1 14 06025 10 0000 430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</si>
  <si>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</si>
  <si>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</si>
  <si>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</si>
  <si>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</si>
  <si>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</si>
  <si>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</si>
  <si>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</si>
  <si>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 xml:space="preserve">Прочие субсидии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</si>
  <si>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</si>
  <si>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</si>
  <si>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</si>
  <si>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</si>
  <si>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</si>
  <si>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923 01 05 02 01 10 0000 510</t>
  </si>
  <si>
    <t>923 01 05 02 01 10 0000 610</t>
  </si>
  <si>
    <t>0100000000</t>
  </si>
  <si>
    <t>Основное мероприятие 1 "Организация уличного освещения"</t>
  </si>
  <si>
    <t>Основное мероприятие 2 "Обеспечение мероприятий по благоустройству"</t>
  </si>
  <si>
    <t>Основное мероприятие 1 "Обеспечение мероприятий в сфере культуры, организация культурного досуга"</t>
  </si>
  <si>
    <t>Основное мероприятие 2: "Обеспечение мероприятий в области физической культуры и спорта"</t>
  </si>
  <si>
    <t>Основное мероприятие 3: "Работа с общественными объединениями, детьми и молодежью"</t>
  </si>
  <si>
    <t>Обеспечение функций высшего должностного лица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</si>
  <si>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</si>
  <si>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(Иные бюджетные ассигнования)</t>
  </si>
  <si>
    <t>Переданные полномочия по осуществлению контроля за использованием бюджетных средств городскими и сельскими поселениями на обеспечение функций администрации Лежневского муниципального района (Межбюджетные трансферты)</t>
  </si>
  <si>
    <t>Осуществление первичного воинского учёта на территориях, где отсутствуют военные комиссариаты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</si>
  <si>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Доплата к пенсиям муниципальных служащих администрации Лежневского сельского поселения (Социальное обеспечение и иные выплаты населению)</t>
  </si>
  <si>
    <r>
      <t>Всего расходов</t>
    </r>
    <r>
      <rPr>
        <sz val="12"/>
        <color theme="1"/>
        <rFont val="Times New Roman"/>
        <family val="1"/>
        <charset val="204"/>
      </rPr>
      <t>:</t>
    </r>
  </si>
  <si>
    <t>Приложение № 8</t>
  </si>
  <si>
    <t>Приложение № 7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</si>
  <si>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</si>
  <si>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</si>
  <si>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</si>
  <si>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</si>
  <si>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</si>
  <si>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Расходы, связанные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</si>
  <si>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</si>
  <si>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(иные бюджетные ассигнования)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</si>
  <si>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</si>
  <si>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</si>
  <si>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на финансовый контроль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</si>
  <si>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</si>
  <si>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Основное мероприятие 4: "Организация библиотечного обслуживания"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</si>
  <si>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</si>
  <si>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Софинансирование расходов, связанных с поэтапным доведением средней заработной платы работникам культуры (библиотеки)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</si>
  <si>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 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</si>
  <si>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библиотечного обслуживания</t>
  </si>
  <si>
    <t>Основное мероприятие 5: "Содержание объектов культурного наследия"</t>
  </si>
  <si>
    <t>Содержание объектов культурного наследия</t>
  </si>
  <si>
    <t>Приложение № 9</t>
  </si>
  <si>
    <t>на софинансирование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</si>
  <si>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з/п</t>
  </si>
  <si>
    <t>начисления</t>
  </si>
  <si>
    <t>на осуществление части полномочий на организацию библиотечного обслуживания населения , комплектования и обеспечения сохранности библиотечных фондов библиотек поселени в части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</si>
  <si>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на сохранение, использование и популяризацию объектов культурного наследия</t>
  </si>
  <si>
    <t xml:space="preserve">на организацию библиотечного обслуживания населения, комплектование и обеспечение сохранности библиотечных фондов </t>
  </si>
  <si>
    <t>Дотации бюджетам на поддержку мер по обеспечению сбалансированности бюджетов</t>
  </si>
  <si>
    <t xml:space="preserve">000 1 17 00000 00 0000 000 </t>
  </si>
  <si>
    <t>Прочие неналоговые доходы</t>
  </si>
  <si>
    <t>000 1 17 05000 00 0000 180</t>
  </si>
  <si>
    <t>000 1 17 05050 10 0000 180</t>
  </si>
  <si>
    <t>ПРОЧИЕ НЕНАЛОГОВЫЕ ДОХОДЫ</t>
  </si>
  <si>
    <t>000 2 04 00000 00 0000 000</t>
  </si>
  <si>
    <t>Безвозмездные поступления от негосударственных организаций в бюджеты сельских поселений</t>
  </si>
  <si>
    <t>на разработку генеральных планов поселения</t>
  </si>
  <si>
    <t>0400</t>
  </si>
  <si>
    <t>на организацию в границах поселения водостабжения населения</t>
  </si>
  <si>
    <t>Коммунальное хозяйство</t>
  </si>
  <si>
    <t>0502</t>
  </si>
  <si>
    <t>на обеспечение мероприятий по содержанию и строительству автомобильных дорог местного значения вне границ муниципального района</t>
  </si>
  <si>
    <t>Дорожное хозяйство (дорожные фонды)</t>
  </si>
  <si>
    <t>09</t>
  </si>
  <si>
    <t>0409</t>
  </si>
  <si>
    <t>Основное мероприятие 1 "Обеспечение деятельности органов местного самоуправления"</t>
  </si>
  <si>
    <t>Основное мероприятие 2 "Осуществление других общегосударственных вопросов"</t>
  </si>
  <si>
    <t>Основное мероприятие 3 "Осуществление переданных полномочий из бюджетов других уровней"</t>
  </si>
  <si>
    <t>Основное мероприятие 4 "Передача части полномочий  Лежневского  сельского поселения по решению вопросов местного значения"</t>
  </si>
  <si>
    <t>Основное мероприятие 5 "Меры социальной помощи и поддержки отдельных категорий населения  Лежневского  сельского поселения"</t>
  </si>
  <si>
    <t>Основное мероприятие 6 "Содержание и строительство автомобильных дорог общего пользования "</t>
  </si>
  <si>
    <t>0110000000</t>
  </si>
  <si>
    <t>0110103000</t>
  </si>
  <si>
    <t>0110104000</t>
  </si>
  <si>
    <t>0110220710</t>
  </si>
  <si>
    <t>0110290170</t>
  </si>
  <si>
    <t>0110351180</t>
  </si>
  <si>
    <t>0110497030</t>
  </si>
  <si>
    <t>0110696011</t>
  </si>
  <si>
    <t>0110696012</t>
  </si>
  <si>
    <t>0120100000</t>
  </si>
  <si>
    <t>0120127000</t>
  </si>
  <si>
    <t>0120000000</t>
  </si>
  <si>
    <t>0130000000</t>
  </si>
  <si>
    <t>0130100000</t>
  </si>
  <si>
    <t>0130122800</t>
  </si>
  <si>
    <t>0130200000</t>
  </si>
  <si>
    <t>0130222830</t>
  </si>
  <si>
    <t>014000000</t>
  </si>
  <si>
    <t>0140100000</t>
  </si>
  <si>
    <t>0140100300</t>
  </si>
  <si>
    <t>01401S0340</t>
  </si>
  <si>
    <t>0140200000</t>
  </si>
  <si>
    <t>0140200320</t>
  </si>
  <si>
    <t>0140300000</t>
  </si>
  <si>
    <t>0140322830</t>
  </si>
  <si>
    <t>014040000</t>
  </si>
  <si>
    <t>0140480340</t>
  </si>
  <si>
    <t>01404S0340</t>
  </si>
  <si>
    <t>0140500000</t>
  </si>
  <si>
    <t>0140596022</t>
  </si>
  <si>
    <t>0110505000</t>
  </si>
  <si>
    <t>012012700</t>
  </si>
  <si>
    <t>0140400000</t>
  </si>
  <si>
    <t>Резервные фонды</t>
  </si>
  <si>
    <t>11</t>
  </si>
  <si>
    <t>0120220750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</si>
  <si>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</t>
  </si>
  <si>
    <t>Основное мероприятие 1 "Обеспечение пожарной безопасности"</t>
  </si>
  <si>
    <t>Основное мероприятие 2 "Резервный фонд"</t>
  </si>
  <si>
    <t>0120200000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</si>
  <si>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 (Иные бюджетные ассигнования)</t>
  </si>
  <si>
    <t>уличное освещение</t>
  </si>
  <si>
    <t>благоустройство</t>
  </si>
  <si>
    <t>спил переросших деревьев</t>
  </si>
  <si>
    <t>содержание транспорта, з/п рабочих по благоустройству</t>
  </si>
  <si>
    <t>пожарная безопасность</t>
  </si>
  <si>
    <t>детские площадки</t>
  </si>
  <si>
    <t>памятники</t>
  </si>
  <si>
    <t>0111</t>
  </si>
  <si>
    <t>182 1 05 03010 01 0000 110</t>
  </si>
  <si>
    <t>Единый сельскохозяйственный налог</t>
  </si>
  <si>
    <t>000 1 14 02050 10 0000 410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</si>
  <si>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</si>
  <si>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0110100000</t>
  </si>
  <si>
    <t>0110200000</t>
  </si>
  <si>
    <t>0110300000</t>
  </si>
  <si>
    <t>0110400000</t>
  </si>
  <si>
    <t>0110500000</t>
  </si>
  <si>
    <t>01106000000</t>
  </si>
  <si>
    <t>0110600000</t>
  </si>
  <si>
    <t>000 1 06 01000 00 0000 110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</si>
  <si>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</si>
  <si>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</si>
  <si>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</si>
  <si>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</si>
  <si>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000 1 06 00000 00 0000 000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</si>
  <si>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</si>
  <si>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</si>
  <si>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</si>
  <si>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</si>
  <si>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000 1 11 05000 00 0000 120</t>
  </si>
  <si>
    <t>000 1 11 05020 00 0000 120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</si>
  <si>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</si>
  <si>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</si>
  <si>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</si>
  <si>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</si>
  <si>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</si>
  <si>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</si>
  <si>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000 1 13 01000 00 0000 130</t>
  </si>
  <si>
    <t>000 1 13 01990 00 0000 130</t>
  </si>
  <si>
    <t>Прочие доходы от оказания платных услуг (работ)</t>
  </si>
  <si>
    <t>Доходы от оказания платных услуг (работ)</t>
  </si>
  <si>
    <t>на содержание мест захоронения</t>
  </si>
  <si>
    <t>0130496055</t>
  </si>
  <si>
    <t>0130396057</t>
  </si>
  <si>
    <t>Основное мероприятие 3 "Содержание мест захоронений"</t>
  </si>
  <si>
    <t>0130300000</t>
  </si>
  <si>
    <t>Основное мероприятие 4 "Организация водоснабжения в границах поселения"</t>
  </si>
  <si>
    <t>0130400000</t>
  </si>
  <si>
    <t>0130496050</t>
  </si>
  <si>
    <t>освещение</t>
  </si>
  <si>
    <t>0200</t>
  </si>
  <si>
    <t>строительство плотков (мостков)</t>
  </si>
  <si>
    <t>текщий ремонт площадок</t>
  </si>
  <si>
    <t>1105</t>
  </si>
  <si>
    <t>расходы бюджета (без учета предусмотренных за счет межбюджетных трансфертов из других бюджетов имеющих целевое назначение)</t>
  </si>
  <si>
    <t>условно-утвержденные расходы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</si>
  <si>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</si>
  <si>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000 1 05 03010 01 0000 110</t>
  </si>
  <si>
    <t>000 1 05 00000 00 0000 000</t>
  </si>
  <si>
    <t>НАЛОГИ НА СОВОКУПНЫЙ ДОХОД</t>
  </si>
  <si>
    <t>000 1 06 06000 00 0000 110</t>
  </si>
  <si>
    <t>000 1 14 06000 00 0000 430</t>
  </si>
  <si>
    <t>000 2 02 10000 00 0000 150</t>
  </si>
  <si>
    <t>000 2 02 15001 00 0000 150</t>
  </si>
  <si>
    <t>000 2 02 15001 10 0000 150</t>
  </si>
  <si>
    <t>923 2 02 15001 10 0000 150</t>
  </si>
  <si>
    <t>000 2 02 15002 00 0000 150</t>
  </si>
  <si>
    <t>000 2 02 15002 10 0000 150</t>
  </si>
  <si>
    <t>923 2 02 15002 10 0000 150</t>
  </si>
  <si>
    <t>000 2 02 20000 00 0000 150</t>
  </si>
  <si>
    <t>000 2 02 29999 00 0000 150</t>
  </si>
  <si>
    <t>000 2 02 29999 10 0000 150</t>
  </si>
  <si>
    <t>923 2 02 29999 10 0000 150</t>
  </si>
  <si>
    <t>000 2 02 30000 00 0000 150</t>
  </si>
  <si>
    <t>000 2 02 35118 00 0000 150</t>
  </si>
  <si>
    <t>000 2 02 35118 10 0000 150</t>
  </si>
  <si>
    <t>923 2 02 35118 10 0000 150</t>
  </si>
  <si>
    <t>923 2 02 40014 10 0000 150</t>
  </si>
  <si>
    <t>000 2 02 40014 10 0000 150</t>
  </si>
  <si>
    <t>000 2 02 40014 00 0000 150</t>
  </si>
  <si>
    <t>000 2 02 40000 00 0000 150</t>
  </si>
  <si>
    <t>БЕЗВОЗМЕЗДНЫЕ ПОСТУПЛЕНИЯ ОТ НЕГОСУДАРСТВЕННЫХ ОРГАНИЗАЦИЙ</t>
  </si>
  <si>
    <t>000 2 04 05000 10 0000 150</t>
  </si>
  <si>
    <t>000 2 04 05020 10 0000 150</t>
  </si>
  <si>
    <t>923 2 04 05020 10 0000 150</t>
  </si>
  <si>
    <t>923 1 13 01995 10 0000 130</t>
  </si>
  <si>
    <t>КУЛЬТУРА, КИНЕМАТОГРАФИЯ</t>
  </si>
  <si>
    <t>Другие вопросы в области физической культуры и спорта</t>
  </si>
  <si>
    <t>ФИЗИЧЕСКАЯ КУЛЬТУРА И СПОРТ</t>
  </si>
  <si>
    <t xml:space="preserve">ОБЩЕГОСУДАРСТВЕННЫЕ ВОПРОСЫ
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</si>
  <si>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</si>
  <si>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</si>
  <si>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</si>
  <si>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</si>
  <si>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</si>
  <si>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Изменение остатков средств на счетах по учету средств бюджетов</t>
  </si>
  <si>
    <t>ИСТОЧНИКИ ВНУТРЕННЕГО ФИНАНСИРОВАНИЯ ДЕФИЦИТОВ БЮДЖЕТОВ</t>
  </si>
  <si>
    <t xml:space="preserve">Увеличение остатков средств бюджетов
</t>
  </si>
  <si>
    <t>000 01 05 02 01 10 0000 510</t>
  </si>
  <si>
    <t>000 01 05 02 01 10 0000 610</t>
  </si>
  <si>
    <t>дефицит /профицит</t>
  </si>
  <si>
    <t>минимальное значение</t>
  </si>
  <si>
    <t>принимаемое к расчету</t>
  </si>
  <si>
    <t>не менее</t>
  </si>
  <si>
    <t>Прочие субсидии бюджетам сельских поселений/Субсидии бюджетам муниципальных образований на софинансирование расходов, связанных с поэтапным доведением средней заработной платы работникам культуры муниципальных учреждений культурыдо средней заработной платы</t>
  </si>
  <si>
    <t>непредвиденные расходы</t>
  </si>
  <si>
    <t>0140680340</t>
  </si>
  <si>
    <t>Основное мероприятие 6 "Обеспечение мероприятий в сфере культуры, организация культурного досуга (софинансирование из областного бюджета)"</t>
  </si>
  <si>
    <t>0140600000</t>
  </si>
  <si>
    <t xml:space="preserve">Подпрограмма "Муниципально управление" муниципальной программы «Развитие территории Лежневского сельского поселения на 2020-2022 годы» </t>
  </si>
  <si>
    <t>МУНИЦИПАЛЬНАЯ ПРОГРАММА «РАЗВИТИЕ ТЕРРИТОРИИ ЛЕЖНЕВСКОГО СЕЛЬСКОГО ПОСЕЛЕНИЯ НА 2020-2022 ГОДЫ»</t>
  </si>
  <si>
    <t xml:space="preserve">Подпрограмма "Безопасность поселения" муниципальной программы «Развитие территории Лежневского сельского поселения на 2020-2022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</si>
  <si>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2020-2022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</si>
  <si>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2020-2022 годы» </t>
  </si>
  <si>
    <t>0140496021</t>
  </si>
  <si>
    <t>0130196011</t>
  </si>
  <si>
    <t>Обеспечение мероприятий в сфере культуры, организация культурного досуга (софинансирование из областного бюджета)</t>
  </si>
  <si>
    <t>0131696011</t>
  </si>
  <si>
    <t>грант</t>
  </si>
  <si>
    <t>на освещение (ремонт и разработка ПСД)</t>
  </si>
  <si>
    <t>на обеспечение поселений  услугами по организации досуга</t>
  </si>
  <si>
    <t>0130196015</t>
  </si>
  <si>
    <t>0110696015</t>
  </si>
  <si>
    <t>0140196020</t>
  </si>
  <si>
    <t>Расходы на обеспечение поселения услугами по организации досуга (Прочая закупка товаров, работ и услуг)</t>
  </si>
  <si>
    <t>923</t>
  </si>
  <si>
    <t>2023 год</t>
  </si>
  <si>
    <t>озеленение</t>
  </si>
  <si>
    <t>бензин</t>
  </si>
  <si>
    <t>пирсы:</t>
  </si>
  <si>
    <t>благоустройство (дети)</t>
  </si>
  <si>
    <t>клубы</t>
  </si>
  <si>
    <t>КУЛЬТУРА</t>
  </si>
  <si>
    <t>АДМИНИСТРАЦИЯ</t>
  </si>
  <si>
    <t>строительство</t>
  </si>
  <si>
    <t>0412</t>
  </si>
  <si>
    <t>Другие вопросы в области национальной экономики</t>
  </si>
  <si>
    <t>12</t>
  </si>
  <si>
    <t>0110796060</t>
  </si>
  <si>
    <t>Основное мероприятие 7 "Утверждение генерального плана  поселения"</t>
  </si>
  <si>
    <t>0110700000</t>
  </si>
  <si>
    <r>
      <t>Всего расходов</t>
    </r>
    <r>
      <rPr>
        <sz val="12"/>
        <rFont val="Times New Roman"/>
        <family val="1"/>
        <charset val="204"/>
      </rPr>
      <t>:</t>
    </r>
  </si>
  <si>
    <t>244 (культура)</t>
  </si>
  <si>
    <t xml:space="preserve">столбцы не удалять, в приложениях собъются формулы </t>
  </si>
  <si>
    <t>на проведдение мероприятий (отдельно от плана, в 244)</t>
  </si>
  <si>
    <t>на софинансирование объектов культурного наследия (отдельно от плана, в 244)</t>
  </si>
  <si>
    <t>0130500000</t>
  </si>
  <si>
    <t>0130596066</t>
  </si>
  <si>
    <t>Основное мероприятие 5 "Организация деятельности по сбору и транспортированию ТКО"</t>
  </si>
  <si>
    <t>Обеспечение функций администрации Лежневского сельского поселения (Прочая закупка товаров, работ и услуг)</t>
  </si>
  <si>
    <t>Проведение комплекса работ по межеванию земель для постановки на учет земельных участков, на которые возникает право собственности администрации Лежневского сельского поселения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</si>
  <si>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 (Прочая закупка товаров, работ и услуг)</t>
  </si>
  <si>
    <t>Осуществление первичного воинского учёта на территориях, где отсутствуют военные комиссариаты (Прочая закупка товаров, работ и услуг)</t>
  </si>
  <si>
    <t>Осуществление части полномочий по утверждению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 (Прочая закупка товаров, работ и услуг)</t>
  </si>
  <si>
    <t>Расходы на реализацию мероприятий по обеспечению первичных мер пожарной безопасности, защиты жизни и здоровья граждан Лежневского сельского поселения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</si>
  <si>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</si>
  <si>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(освещение),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</si>
  <si>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(освещение: ремонт и разработка ПСД)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</si>
  <si>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(Прочая закупка товаров, работ и услуг)</t>
  </si>
  <si>
    <t>Расходы на обеспечение мероприятий в сфере культуры Лежневского сельского поселения (Прочая закупка товаров, работ и услуг)</t>
  </si>
  <si>
    <t>Расходы на обеспечение мероприятий в области физической культуры и спорта (Прочая закупка товаров, работ и услуг)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</si>
  <si>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(Прочая закупка товаров, работ и услуг)</t>
  </si>
  <si>
    <t>Осуществление первичного воинского учёта на территориях, где отсутствуют военные комиссариаты(Прочая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</si>
  <si>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</si>
  <si>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местного значения вне границ муниципального района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</si>
  <si>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 (Прочая закупка товаров, работ и услуг)</t>
  </si>
  <si>
    <t>Расходы на обеспечение мероприятий по благоустройству и озеленению территории Лежневского сельского поселения (Прочая закупка товаров, работ и услуг)</t>
  </si>
  <si>
    <t>Осуществление части полномочий по сохранинию, использованию и популяризации объектов культурного наследия (Прочая закупка товаров, работ и услуг)</t>
  </si>
  <si>
    <t>Осуществление части полномочий по содержанию мест захоронений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</si>
  <si>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собственности(Прочая закупка товаров, работ и услуг)</t>
  </si>
  <si>
    <t>Обеспечение мероприятий по организации в границах поселения водоснабжения населения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</si>
  <si>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поселения(Прочая закупка товаров, работ и услуг)</t>
  </si>
  <si>
    <t>Осуществление части полномочий по организации в границах поселения водоснабжения населения (Прочая закупка товаров, работ и услуг)</t>
  </si>
  <si>
    <t>Осуществление части полномочий по организации деятельности по сбору (в том числе раздельному сбору) и транспортированию твердых коммунальных отходов (Прочая закупка товаров, работ и услуг)</t>
  </si>
  <si>
    <t>0120320200</t>
  </si>
  <si>
    <t>Обеспечение безопасности граждан и профилактика правонарушений Прочая закупка товаров, работ и услуг</t>
  </si>
  <si>
    <t>Другие вопросы в области национальной безопасности и правоохранительной деятельности</t>
  </si>
  <si>
    <t>0314</t>
  </si>
  <si>
    <t>Обеспечение безопасности граждан и профилактика правонарушений (Прочая закупка товаров, работ и услуг)</t>
  </si>
  <si>
    <t>Основное мероприятие 3 "Профилактика правонарушений"</t>
  </si>
  <si>
    <t>на организацию деятельности по сбору и транспортированию ТКО</t>
  </si>
  <si>
    <t>0120300000</t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</si>
  <si>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</t>
  </si>
  <si>
    <t>0405</t>
  </si>
  <si>
    <t>Сельское хозяйство и рыболовство</t>
  </si>
  <si>
    <t>13</t>
  </si>
  <si>
    <t xml:space="preserve">Субсидии бюджетам муниципальных образований Ивановской области на проведение кадастровых работ в отношении неиспользуемых земель из состава земель сельскохозяйственного назначения </t>
  </si>
  <si>
    <r>
      <t xml:space="preserve">                     Всего расходов</t>
    </r>
    <r>
      <rPr>
        <sz val="12"/>
        <rFont val="Times New Roman"/>
        <family val="1"/>
        <charset val="204"/>
      </rPr>
      <t>:</t>
    </r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</si>
  <si>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 (Прочая закупка товаров, работ и услуг)</t>
  </si>
  <si>
    <t>01102S7000</t>
  </si>
  <si>
    <t>план</t>
  </si>
  <si>
    <t>на организацию газоснабежения населения</t>
  </si>
  <si>
    <t>на подготовку документов территориального планирования</t>
  </si>
  <si>
    <t>на обеспечение нуждающихся жилыми помещениями</t>
  </si>
  <si>
    <t>Осуществление части полномочий по подготовке проектов внесения изменений в документы территориального планирования, правил землепользования и застройки (Прочая закупка товаров, работ и услуг)</t>
  </si>
  <si>
    <t>01107S3020</t>
  </si>
  <si>
    <t>окашивание пирсов, опашка населенных пунктов, очистка пирсов от снега</t>
  </si>
  <si>
    <t>0110896065</t>
  </si>
  <si>
    <t>Осуществление части полномочий по обеспечению проживающих в поселении и нуждающихся в жилых помещениях малоимущих граждан жилыми помещения Бюджетные инвестиции на приобретение объектов недвижимого имущества в государственную (муниципальную) собственность</t>
  </si>
  <si>
    <t>Жилищное хозяйство</t>
  </si>
  <si>
    <t>Осуществление части полномочий по организации в границах поселения газоснабжения населения Прочая закупка товаров, работ и услуг</t>
  </si>
  <si>
    <t>0130696031</t>
  </si>
  <si>
    <t>0501</t>
  </si>
  <si>
    <t>400</t>
  </si>
  <si>
    <t>0130600000</t>
  </si>
  <si>
    <t>Основное мероприятие 6 "Организация в границах поселения газоснабжения населения"</t>
  </si>
  <si>
    <t>0110800000</t>
  </si>
  <si>
    <t>Основное мероприятие 8 "Обеспечение малоимущих граждан жилыми помещениями"</t>
  </si>
  <si>
    <t>на подведение коммуникаций к ФАП</t>
  </si>
  <si>
    <t>Основное мероприятие 9 "Организации электро-, тепло-, газо- и водоснабжения населения, водоотведения в границах поселения"</t>
  </si>
  <si>
    <t>Осуществление части полномочий по организации электро-, тепло-, газо- и водоснабжения населения, водоотведения в границах поселения Прочая закупка товаров, работ и услуг</t>
  </si>
  <si>
    <t>0110900000</t>
  </si>
  <si>
    <t>200</t>
  </si>
  <si>
    <t>0110996068</t>
  </si>
  <si>
    <t>к проекту</t>
  </si>
  <si>
    <t>закачка воды в противопожарные водоемы</t>
  </si>
  <si>
    <t>бензин, запчасти</t>
  </si>
  <si>
    <t>2024 год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</si>
  <si>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</si>
  <si>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0140100400</t>
  </si>
  <si>
    <t>Расходы на содержание имущества учреждений культуры Лежневского сельского поселения (Прочая закупка товаров, работ и услуг)</t>
  </si>
  <si>
    <t>МУНИЦИПАЛЬНАЯ ПРОГРАММА «РАЗВИТИЕ ТЕРРИТОРИИ ЛЕЖНЕВСКОГО СЕЛЬСКОГО ПОСЕЛЕНИЯ НА 2022-2024 ГОДЫ»</t>
  </si>
  <si>
    <t>0130696011</t>
  </si>
  <si>
    <t>244, из них</t>
  </si>
  <si>
    <t>ремонт библиотеки Растилково</t>
  </si>
  <si>
    <t>коммунальные платежи</t>
  </si>
  <si>
    <t>канцтовары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</si>
  <si>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rFont val="Times New Roman"/>
        <family val="1"/>
        <charset val="204"/>
      </rPr>
      <t>(освещение)</t>
    </r>
    <r>
      <rPr>
        <sz val="12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  </r>
  </si>
  <si>
    <t>на обеспечение мероприятий по содержанию и строительству автомобильных дорог местного значения в границах населенных пунктов</t>
  </si>
  <si>
    <t>факт</t>
  </si>
  <si>
    <t>собственные</t>
  </si>
  <si>
    <t>Субсидии бюджетам муниципальных образований Ивановской области обеспечение учреждений кльтуры специализированным автотранспортом для обслуживания населения</t>
  </si>
  <si>
    <t>Субсидии бюджетам сельских поселений на поддержку отрасли культуры</t>
  </si>
  <si>
    <t xml:space="preserve">923 2 02 25519 10 0000 150
</t>
  </si>
  <si>
    <t xml:space="preserve">000 2 02 25519 10 0000 150
</t>
  </si>
  <si>
    <t>000 2 02 25519 00 0000 150</t>
  </si>
  <si>
    <t xml:space="preserve">Субсидии бюджетам на поддержку отрасли культуры
</t>
  </si>
  <si>
    <t>культура</t>
  </si>
  <si>
    <t>спец.</t>
  </si>
  <si>
    <t>рук+бух</t>
  </si>
  <si>
    <t>убор</t>
  </si>
  <si>
    <t>Расходы на приобретение автотранспорта (Прочая закупка товаров, работ и услуг)</t>
  </si>
  <si>
    <t>0140100500</t>
  </si>
  <si>
    <t xml:space="preserve">Подпрограмма "Муниципальное управление" муниципальной программы «Развитие территории Лежневского сельского поселения на 2022-2024 годы» </t>
  </si>
  <si>
    <t xml:space="preserve">Подпрограмма "Безопасность поселения" муниципальной программы «Развитие территории Лежневского сельского поселения на 2022-2024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</si>
  <si>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2022-2024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</si>
  <si>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2022-2024 годы» </t>
  </si>
  <si>
    <t>Обеспечение учреждений культуры специализированным автотранспортом для обслуживания населения, в том числе сельского населения (Прочая закупка товаров, работ и услуг)</t>
  </si>
  <si>
    <t>Государственная поддержка отрасли культуры (Обеспечение учреждений культуры специализированным автотранспортом для обслуживания населения, в том числе сельского населения)</t>
  </si>
  <si>
    <t>252A100000</t>
  </si>
  <si>
    <t>252A155198</t>
  </si>
  <si>
    <t>Непрограммные направления деятельности администрации Лежневского сельского поселения Лежневского муниципального района Ивановской области</t>
  </si>
  <si>
    <t>Субсидии бюджетам муниципальных образований Ивановской области на реализацию проектов развития территорий муниципальных образований Ивановской области, основанных на местных инициативах</t>
  </si>
  <si>
    <t>013F200000</t>
  </si>
  <si>
    <t>013F2S5101</t>
  </si>
  <si>
    <t>Реализация проектов развития территорий муниципальных образований Ивановской области, основанных на местных инициативах (Прочая закупка товаров, работ и услуг)</t>
  </si>
  <si>
    <t>Основное мероприятие F2 "Реализация проектов развития территорий муниципальных образований "</t>
  </si>
  <si>
    <t>софинансирование</t>
  </si>
  <si>
    <t>внебюджетные источники</t>
  </si>
  <si>
    <t>000 1 01 02080 01 0000 110</t>
  </si>
  <si>
    <t>182 1 01 02080 01 0000 110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</si>
  <si>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</si>
  <si>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ремонт клубов</t>
  </si>
  <si>
    <t>на обеспечение мероприятий по содержанию и строительству автомобильных дорог местного значения вне границ населнных пунктов</t>
  </si>
  <si>
    <t>на организацию в границах поселения водоснабжения населения</t>
  </si>
  <si>
    <t xml:space="preserve">000 1 16 00000 00 0000 000 </t>
  </si>
  <si>
    <t>ШТРАФЫ, САНКЦИИ, ВОЗМЕЩЕНИЕ УЩЕРБА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</si>
  <si>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</si>
  <si>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 xml:space="preserve">000 1 16 09000 00 0000 140 </t>
  </si>
  <si>
    <t xml:space="preserve">000 1 16 09040 10 0000 140 </t>
  </si>
  <si>
    <t xml:space="preserve">923 1 16 09040 10 0000 140 </t>
  </si>
  <si>
    <t>Денежные средства, изымаемые в собственность сельского поселения в соответствии с решениями судов (за исключением обвинительных приговоров судов)</t>
  </si>
  <si>
    <t>Доходы от продажи нематериальных активов, находящихся в собственности сельских поселений</t>
  </si>
  <si>
    <t>000 1 14 04000 00 0000 420</t>
  </si>
  <si>
    <t xml:space="preserve"> Доходы от продажи нематериальных активов</t>
  </si>
  <si>
    <t>000 1 14 04050 10 0000 420</t>
  </si>
  <si>
    <t>923 1 14 04050 10 0000 420</t>
  </si>
  <si>
    <t>Нормативы  отчислений  доходов в бюджет Лежневского сельского поселения на 2023 год и на плановый период 2024 и 2025 годов</t>
  </si>
  <si>
    <t>Доходы  бюджета Лежневского сельского поселения по кодам классификации доходов бюджетов на 2023 год и на плановый период 2024 и 2025 годов</t>
  </si>
  <si>
    <t>2025 год</t>
  </si>
  <si>
    <t>Межбюджетные трансферты определенные Лежневскому сельскому поселению на 2023 год и на плановый период 2024 и 2025 годов</t>
  </si>
  <si>
    <t>Источники внутреннего финансирования дефицита бюджета Лежневского сельского поселения на 2023 год и на плановый период 2024 и 2025 годов</t>
  </si>
  <si>
    <t xml:space="preserve">Распределение 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2023 год </t>
  </si>
  <si>
    <t>Распределениебюджетных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плановый период 2024 и 2025 годов</t>
  </si>
  <si>
    <t>Ведомственная структура расходов бюджета Лежневского сельского поселения на плановый период 2024 и 2025 годов</t>
  </si>
  <si>
    <t>Распределение бюджетных ассигнований по разделам и подразделам классификации расходов бюджета Лежневского сельского поселения на 2023 год и на плановый период 2024 и 2025 годовгодов</t>
  </si>
  <si>
    <t>Программа муниципальных заимствований  Лежневского сельского поселения на 2023 год и на плановый период 2024 и 2025 годов</t>
  </si>
  <si>
    <t>Программа муниципальных гарантий Лежневского сельского поселения на 2023 год и на плановый период 2024 и 2025 годов</t>
  </si>
  <si>
    <t>1.1. Перечень подлежащих предоставлению муниципальных гарантий Лежневского сельского поселения в 2023 - 2025 годах</t>
  </si>
  <si>
    <t>1.2. Общий объем бюджетных ассигнований, предусмотренных на исполнение муниципальных гарантий Лежневского сельского поселения  по возможным гарантийным случаямна на 2023 год и на плановый период 2024 и 2025 годов</t>
  </si>
  <si>
    <t xml:space="preserve">Ведомственная структура расходов бюджета Лежневского сельского поселения на 2013 год </t>
  </si>
  <si>
    <t>техника (косилка)</t>
  </si>
  <si>
    <t>справочно</t>
  </si>
  <si>
    <t>план работы на 2023 год</t>
  </si>
  <si>
    <t>софинансирования благоустройста "Марьина Роща"</t>
  </si>
  <si>
    <t>Б.Растилково</t>
  </si>
  <si>
    <t>Перепечино</t>
  </si>
  <si>
    <t>Сабуриха</t>
  </si>
  <si>
    <t>Пещериха</t>
  </si>
  <si>
    <t>Увальево</t>
  </si>
  <si>
    <t>Воскресенское</t>
  </si>
  <si>
    <t>забор</t>
  </si>
  <si>
    <t>Воскреснское</t>
  </si>
  <si>
    <t>перенос ЛЭП</t>
  </si>
  <si>
    <t>ремонт клуба</t>
  </si>
  <si>
    <t>Высоково</t>
  </si>
  <si>
    <t>Анисимово</t>
  </si>
  <si>
    <t>Афанасово</t>
  </si>
  <si>
    <t>Смердово</t>
  </si>
  <si>
    <t>Яковлево</t>
  </si>
  <si>
    <t>к первоначальному бюджету</t>
  </si>
  <si>
    <t>освещение тротуара Колышкино</t>
  </si>
  <si>
    <t>на оплату э/э</t>
  </si>
  <si>
    <t>от  22.12.2022 №  37</t>
  </si>
</sst>
</file>

<file path=xl/styles.xml><?xml version="1.0" encoding="utf-8"?>
<styleSheet xmlns="http://schemas.openxmlformats.org/spreadsheetml/2006/main">
  <numFmts count="7">
    <numFmt numFmtId="43" formatCode="_-* #,##0.00_р_._-;\-* #,##0.00_р_._-;_-* &quot;-&quot;??_р_._-;_-@_-"/>
    <numFmt numFmtId="164" formatCode="#,##0.0_р_."/>
    <numFmt numFmtId="165" formatCode="0000"/>
    <numFmt numFmtId="166" formatCode="#,##0.00_р_."/>
    <numFmt numFmtId="168" formatCode="#,##0.0"/>
    <numFmt numFmtId="169" formatCode="#,##0.00_ ;\-#,##0.00\ "/>
    <numFmt numFmtId="170" formatCode="000000"/>
  </numFmts>
  <fonts count="5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color rgb="FF000000"/>
      <name val="Arial Cyr"/>
    </font>
    <font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color rgb="FF7030A0"/>
      <name val="Calibri"/>
      <family val="2"/>
      <charset val="204"/>
      <scheme val="minor"/>
    </font>
    <font>
      <sz val="8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12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i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i/>
      <sz val="12"/>
      <color rgb="FF00B0F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i/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i/>
      <sz val="12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i/>
      <sz val="11"/>
      <color rgb="FFFF0000"/>
      <name val="Times New Roman"/>
      <family val="1"/>
      <charset val="204"/>
    </font>
    <font>
      <i/>
      <sz val="12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</borders>
  <cellStyleXfs count="13">
    <xf numFmtId="0" fontId="0" fillId="0" borderId="0"/>
    <xf numFmtId="43" fontId="4" fillId="0" borderId="0" applyFont="0" applyFill="0" applyBorder="0" applyAlignment="0" applyProtection="0"/>
    <xf numFmtId="1" fontId="7" fillId="0" borderId="10">
      <alignment horizontal="center" vertical="center" shrinkToFit="1"/>
    </xf>
    <xf numFmtId="49" fontId="8" fillId="0" borderId="11">
      <alignment horizontal="left" vertical="center" wrapText="1" indent="1"/>
    </xf>
    <xf numFmtId="49" fontId="14" fillId="0" borderId="17">
      <alignment horizontal="center"/>
    </xf>
    <xf numFmtId="0" fontId="14" fillId="0" borderId="18">
      <alignment horizontal="left" wrapText="1" indent="2"/>
    </xf>
    <xf numFmtId="0" fontId="28" fillId="0" borderId="0">
      <alignment vertical="center"/>
    </xf>
    <xf numFmtId="0" fontId="28" fillId="0" borderId="10">
      <alignment horizontal="center" vertical="center" wrapText="1"/>
    </xf>
    <xf numFmtId="0" fontId="28" fillId="0" borderId="19">
      <alignment horizontal="center" vertical="center" wrapText="1"/>
    </xf>
    <xf numFmtId="49" fontId="29" fillId="0" borderId="14">
      <alignment vertical="center" wrapText="1"/>
    </xf>
    <xf numFmtId="4" fontId="29" fillId="0" borderId="10">
      <alignment horizontal="right" vertical="center" shrinkToFit="1"/>
    </xf>
    <xf numFmtId="49" fontId="30" fillId="0" borderId="20">
      <alignment horizontal="left" vertical="center" wrapText="1" indent="1"/>
    </xf>
    <xf numFmtId="4" fontId="30" fillId="0" borderId="10">
      <alignment horizontal="right" vertical="center" shrinkToFit="1"/>
    </xf>
  </cellStyleXfs>
  <cellXfs count="50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1" xfId="0" applyFont="1" applyBorder="1" applyAlignment="1">
      <alignment horizontal="center" vertical="center"/>
    </xf>
    <xf numFmtId="43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2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Font="1"/>
    <xf numFmtId="4" fontId="0" fillId="0" borderId="0" xfId="0" applyNumberFormat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" fontId="12" fillId="0" borderId="0" xfId="0" applyNumberFormat="1" applyFont="1"/>
    <xf numFmtId="4" fontId="0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2" fillId="2" borderId="0" xfId="0" applyFont="1" applyFill="1"/>
    <xf numFmtId="0" fontId="10" fillId="2" borderId="0" xfId="0" applyFont="1" applyFill="1"/>
    <xf numFmtId="49" fontId="3" fillId="0" borderId="1" xfId="3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/>
    </xf>
    <xf numFmtId="0" fontId="0" fillId="0" borderId="0" xfId="0" applyFill="1" applyProtection="1">
      <protection locked="0"/>
    </xf>
    <xf numFmtId="0" fontId="5" fillId="0" borderId="0" xfId="0" applyFont="1" applyFill="1" applyProtection="1"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Fill="1" applyProtection="1">
      <protection locked="0"/>
    </xf>
    <xf numFmtId="43" fontId="0" fillId="0" borderId="0" xfId="0" applyNumberFormat="1" applyFill="1" applyProtection="1">
      <protection locked="0"/>
    </xf>
    <xf numFmtId="4" fontId="0" fillId="0" borderId="0" xfId="0" applyNumberFormat="1" applyFill="1" applyProtection="1">
      <protection locked="0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vertical="top"/>
    </xf>
    <xf numFmtId="49" fontId="1" fillId="0" borderId="0" xfId="0" applyNumberFormat="1" applyFont="1" applyFill="1"/>
    <xf numFmtId="0" fontId="1" fillId="0" borderId="0" xfId="0" applyFont="1" applyFill="1"/>
    <xf numFmtId="0" fontId="0" fillId="0" borderId="1" xfId="0" applyFill="1" applyBorder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15" fillId="0" borderId="1" xfId="0" applyNumberFormat="1" applyFont="1" applyFill="1" applyBorder="1" applyAlignment="1">
      <alignment horizontal="center" vertical="top" wrapText="1"/>
    </xf>
    <xf numFmtId="49" fontId="1" fillId="0" borderId="15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7" fillId="0" borderId="0" xfId="0" applyFont="1"/>
    <xf numFmtId="0" fontId="1" fillId="0" borderId="0" xfId="0" applyFont="1"/>
    <xf numFmtId="43" fontId="2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 applyProtection="1">
      <alignment vertical="top" wrapText="1"/>
    </xf>
    <xf numFmtId="43" fontId="1" fillId="0" borderId="15" xfId="0" applyNumberFormat="1" applyFont="1" applyFill="1" applyBorder="1" applyAlignment="1">
      <alignment vertical="top" wrapText="1"/>
    </xf>
    <xf numFmtId="43" fontId="2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/>
    </xf>
    <xf numFmtId="43" fontId="2" fillId="0" borderId="1" xfId="0" applyNumberFormat="1" applyFont="1" applyFill="1" applyBorder="1" applyAlignment="1">
      <alignment vertical="top"/>
    </xf>
    <xf numFmtId="43" fontId="13" fillId="0" borderId="1" xfId="1" applyNumberFormat="1" applyFont="1" applyFill="1" applyBorder="1" applyAlignment="1">
      <alignment horizontal="center" vertical="top" wrapText="1"/>
    </xf>
    <xf numFmtId="43" fontId="6" fillId="0" borderId="1" xfId="1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 applyFill="1" applyProtection="1">
      <protection locked="0"/>
    </xf>
    <xf numFmtId="49" fontId="6" fillId="0" borderId="1" xfId="0" applyNumberFormat="1" applyFont="1" applyFill="1" applyBorder="1" applyAlignment="1">
      <alignment horizontal="center" vertical="top" wrapText="1"/>
    </xf>
    <xf numFmtId="0" fontId="18" fillId="0" borderId="0" xfId="0" applyFont="1"/>
    <xf numFmtId="0" fontId="1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19" fillId="0" borderId="0" xfId="0" applyFont="1"/>
    <xf numFmtId="0" fontId="13" fillId="0" borderId="1" xfId="0" applyFont="1" applyFill="1" applyBorder="1" applyAlignment="1">
      <alignment vertical="top" wrapText="1"/>
    </xf>
    <xf numFmtId="43" fontId="13" fillId="0" borderId="1" xfId="0" applyNumberFormat="1" applyFont="1" applyFill="1" applyBorder="1" applyAlignment="1">
      <alignment horizontal="right" vertical="top" wrapText="1"/>
    </xf>
    <xf numFmtId="43" fontId="6" fillId="0" borderId="1" xfId="0" applyNumberFormat="1" applyFont="1" applyFill="1" applyBorder="1" applyAlignment="1">
      <alignment horizontal="right" vertical="top" wrapText="1"/>
    </xf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49" fontId="13" fillId="0" borderId="5" xfId="0" applyNumberFormat="1" applyFont="1" applyFill="1" applyBorder="1" applyAlignment="1">
      <alignment horizontal="center" vertical="top" wrapText="1"/>
    </xf>
    <xf numFmtId="43" fontId="13" fillId="0" borderId="1" xfId="0" applyNumberFormat="1" applyFont="1" applyFill="1" applyBorder="1" applyAlignment="1">
      <alignment horizontal="center" vertical="top" wrapText="1"/>
    </xf>
    <xf numFmtId="43" fontId="6" fillId="0" borderId="5" xfId="1" applyNumberFormat="1" applyFont="1" applyFill="1" applyBorder="1" applyAlignment="1">
      <alignment horizontal="right" vertical="top" wrapText="1"/>
    </xf>
    <xf numFmtId="4" fontId="0" fillId="0" borderId="0" xfId="0" applyNumberFormat="1" applyFill="1"/>
    <xf numFmtId="0" fontId="1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top" wrapText="1"/>
    </xf>
    <xf numFmtId="0" fontId="13" fillId="0" borderId="5" xfId="0" applyFont="1" applyFill="1" applyBorder="1" applyAlignment="1">
      <alignment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43" fontId="6" fillId="0" borderId="1" xfId="0" applyNumberFormat="1" applyFont="1" applyFill="1" applyBorder="1" applyAlignment="1">
      <alignment horizontal="center" vertical="top" wrapText="1"/>
    </xf>
    <xf numFmtId="43" fontId="13" fillId="0" borderId="1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vertical="top" wrapText="1"/>
      <protection locked="0"/>
    </xf>
    <xf numFmtId="43" fontId="6" fillId="0" borderId="5" xfId="1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/>
    </xf>
    <xf numFmtId="49" fontId="0" fillId="0" borderId="1" xfId="0" applyNumberFormat="1" applyFill="1" applyBorder="1" applyAlignment="1">
      <alignment horizontal="center" vertical="top"/>
    </xf>
    <xf numFmtId="0" fontId="11" fillId="0" borderId="0" xfId="0" applyFont="1" applyAlignment="1">
      <alignment horizontal="center" wrapText="1"/>
    </xf>
    <xf numFmtId="10" fontId="11" fillId="0" borderId="0" xfId="0" applyNumberFormat="1" applyFont="1" applyAlignment="1">
      <alignment horizontal="center" wrapText="1"/>
    </xf>
    <xf numFmtId="9" fontId="11" fillId="0" borderId="0" xfId="0" applyNumberFormat="1" applyFont="1" applyAlignment="1">
      <alignment horizontal="center" wrapText="1"/>
    </xf>
    <xf numFmtId="169" fontId="11" fillId="0" borderId="0" xfId="0" applyNumberFormat="1" applyFont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vertical="top"/>
    </xf>
    <xf numFmtId="43" fontId="11" fillId="0" borderId="0" xfId="0" applyNumberFormat="1" applyFont="1" applyAlignment="1">
      <alignment wrapText="1"/>
    </xf>
    <xf numFmtId="0" fontId="11" fillId="0" borderId="0" xfId="0" applyFont="1" applyAlignment="1">
      <alignment horizontal="center"/>
    </xf>
    <xf numFmtId="43" fontId="11" fillId="0" borderId="0" xfId="0" applyNumberFormat="1" applyFont="1" applyAlignment="1">
      <alignment horizontal="left" wrapText="1"/>
    </xf>
    <xf numFmtId="4" fontId="9" fillId="0" borderId="0" xfId="0" applyNumberFormat="1" applyFont="1" applyAlignment="1">
      <alignment horizontal="center" wrapText="1"/>
    </xf>
    <xf numFmtId="0" fontId="21" fillId="0" borderId="0" xfId="0" applyFont="1"/>
    <xf numFmtId="0" fontId="12" fillId="0" borderId="0" xfId="0" applyFont="1" applyFill="1"/>
    <xf numFmtId="0" fontId="0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4" fontId="6" fillId="0" borderId="1" xfId="0" applyNumberFormat="1" applyFont="1" applyFill="1" applyBorder="1" applyAlignment="1" applyProtection="1">
      <alignment horizontal="center" vertical="top" wrapText="1"/>
      <protection locked="0"/>
    </xf>
    <xf numFmtId="4" fontId="13" fillId="0" borderId="1" xfId="0" applyNumberFormat="1" applyFont="1" applyFill="1" applyBorder="1" applyAlignment="1" applyProtection="1">
      <alignment horizontal="center" vertical="top" wrapText="1"/>
      <protection locked="0"/>
    </xf>
    <xf numFmtId="4" fontId="13" fillId="0" borderId="1" xfId="0" applyNumberFormat="1" applyFont="1" applyFill="1" applyBorder="1" applyAlignment="1" applyProtection="1">
      <alignment horizontal="center" vertical="top"/>
      <protection locked="0"/>
    </xf>
    <xf numFmtId="0" fontId="22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vertical="center" wrapText="1"/>
    </xf>
    <xf numFmtId="49" fontId="15" fillId="0" borderId="5" xfId="0" applyNumberFormat="1" applyFont="1" applyFill="1" applyBorder="1" applyAlignment="1">
      <alignment horizontal="center" vertical="top" wrapText="1"/>
    </xf>
    <xf numFmtId="43" fontId="15" fillId="0" borderId="1" xfId="1" applyNumberFormat="1" applyFont="1" applyFill="1" applyBorder="1" applyAlignment="1" applyProtection="1">
      <alignment vertical="top" wrapText="1"/>
    </xf>
    <xf numFmtId="0" fontId="23" fillId="0" borderId="0" xfId="0" applyFont="1"/>
    <xf numFmtId="4" fontId="23" fillId="0" borderId="0" xfId="0" applyNumberFormat="1" applyFont="1"/>
    <xf numFmtId="4" fontId="21" fillId="0" borderId="0" xfId="0" applyNumberFormat="1" applyFont="1"/>
    <xf numFmtId="0" fontId="21" fillId="0" borderId="0" xfId="0" applyFont="1" applyFill="1"/>
    <xf numFmtId="4" fontId="21" fillId="0" borderId="0" xfId="0" applyNumberFormat="1" applyFont="1" applyFill="1"/>
    <xf numFmtId="164" fontId="21" fillId="0" borderId="0" xfId="0" applyNumberFormat="1" applyFont="1"/>
    <xf numFmtId="164" fontId="23" fillId="0" borderId="0" xfId="0" applyNumberFormat="1" applyFont="1"/>
    <xf numFmtId="164" fontId="21" fillId="0" borderId="0" xfId="0" applyNumberFormat="1" applyFont="1" applyFill="1"/>
    <xf numFmtId="0" fontId="25" fillId="0" borderId="0" xfId="0" applyFont="1"/>
    <xf numFmtId="0" fontId="20" fillId="0" borderId="0" xfId="0" applyFont="1"/>
    <xf numFmtId="0" fontId="13" fillId="0" borderId="1" xfId="0" applyFont="1" applyBorder="1" applyAlignment="1">
      <alignment vertical="top" wrapText="1"/>
    </xf>
    <xf numFmtId="4" fontId="13" fillId="0" borderId="1" xfId="0" applyNumberFormat="1" applyFont="1" applyBorder="1" applyAlignment="1">
      <alignment vertical="top" wrapText="1"/>
    </xf>
    <xf numFmtId="0" fontId="6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43" fontId="2" fillId="0" borderId="1" xfId="1" applyNumberFormat="1" applyFont="1" applyFill="1" applyBorder="1" applyAlignment="1" applyProtection="1">
      <alignment vertical="top" wrapText="1"/>
    </xf>
    <xf numFmtId="49" fontId="1" fillId="0" borderId="1" xfId="1" applyNumberFormat="1" applyFont="1" applyFill="1" applyBorder="1" applyAlignment="1" applyProtection="1">
      <alignment horizontal="center" vertical="top" wrapText="1"/>
    </xf>
    <xf numFmtId="0" fontId="19" fillId="0" borderId="0" xfId="0" applyFont="1" applyFill="1" applyAlignment="1">
      <alignment horizontal="right"/>
    </xf>
    <xf numFmtId="0" fontId="19" fillId="0" borderId="0" xfId="0" applyFont="1" applyFill="1"/>
    <xf numFmtId="43" fontId="6" fillId="0" borderId="1" xfId="0" applyNumberFormat="1" applyFont="1" applyFill="1" applyBorder="1" applyAlignment="1">
      <alignment vertical="top" wrapText="1"/>
    </xf>
    <xf numFmtId="43" fontId="13" fillId="0" borderId="1" xfId="0" applyNumberFormat="1" applyFont="1" applyFill="1" applyBorder="1" applyAlignment="1">
      <alignment vertical="top" wrapText="1"/>
    </xf>
    <xf numFmtId="43" fontId="13" fillId="0" borderId="1" xfId="1" applyNumberFormat="1" applyFont="1" applyFill="1" applyBorder="1" applyAlignment="1" applyProtection="1">
      <alignment vertical="top" wrapText="1"/>
    </xf>
    <xf numFmtId="0" fontId="19" fillId="0" borderId="0" xfId="0" applyFont="1" applyFill="1" applyAlignment="1">
      <alignment vertical="top"/>
    </xf>
    <xf numFmtId="0" fontId="26" fillId="0" borderId="1" xfId="0" applyFont="1" applyFill="1" applyBorder="1" applyAlignment="1">
      <alignment vertical="top" wrapText="1"/>
    </xf>
    <xf numFmtId="0" fontId="13" fillId="0" borderId="15" xfId="0" applyFont="1" applyFill="1" applyBorder="1" applyAlignment="1">
      <alignment vertical="top" wrapText="1"/>
    </xf>
    <xf numFmtId="0" fontId="13" fillId="0" borderId="6" xfId="0" applyFont="1" applyFill="1" applyBorder="1" applyAlignment="1">
      <alignment vertical="top" wrapText="1"/>
    </xf>
    <xf numFmtId="0" fontId="27" fillId="0" borderId="0" xfId="0" applyFont="1"/>
    <xf numFmtId="0" fontId="13" fillId="0" borderId="0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3" fillId="0" borderId="0" xfId="0" applyFont="1" applyAlignment="1">
      <alignment vertical="top" wrapText="1"/>
    </xf>
    <xf numFmtId="4" fontId="13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" fontId="33" fillId="3" borderId="1" xfId="0" applyNumberFormat="1" applyFont="1" applyFill="1" applyBorder="1" applyAlignment="1">
      <alignment vertical="top" wrapText="1"/>
    </xf>
    <xf numFmtId="0" fontId="34" fillId="6" borderId="1" xfId="0" applyFont="1" applyFill="1" applyBorder="1" applyAlignment="1">
      <alignment vertical="top" wrapText="1"/>
    </xf>
    <xf numFmtId="4" fontId="34" fillId="6" borderId="1" xfId="0" applyNumberFormat="1" applyFont="1" applyFill="1" applyBorder="1" applyAlignment="1">
      <alignment vertical="top" wrapText="1"/>
    </xf>
    <xf numFmtId="0" fontId="34" fillId="6" borderId="0" xfId="0" applyFont="1" applyFill="1" applyBorder="1" applyAlignment="1">
      <alignment vertical="top" wrapText="1"/>
    </xf>
    <xf numFmtId="0" fontId="13" fillId="0" borderId="5" xfId="0" applyFont="1" applyBorder="1" applyAlignment="1">
      <alignment horizontal="left" vertical="top" wrapText="1"/>
    </xf>
    <xf numFmtId="4" fontId="13" fillId="0" borderId="1" xfId="0" applyNumberFormat="1" applyFont="1" applyBorder="1" applyAlignment="1">
      <alignment horizontal="right" vertical="top" wrapText="1"/>
    </xf>
    <xf numFmtId="4" fontId="36" fillId="6" borderId="1" xfId="0" applyNumberFormat="1" applyFont="1" applyFill="1" applyBorder="1" applyAlignment="1">
      <alignment vertical="top" wrapText="1"/>
    </xf>
    <xf numFmtId="0" fontId="34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4" fontId="33" fillId="5" borderId="1" xfId="0" applyNumberFormat="1" applyFont="1" applyFill="1" applyBorder="1" applyAlignment="1">
      <alignment vertical="top" wrapText="1"/>
    </xf>
    <xf numFmtId="0" fontId="6" fillId="5" borderId="0" xfId="0" applyFont="1" applyFill="1" applyBorder="1" applyAlignment="1">
      <alignment vertical="top" wrapText="1"/>
    </xf>
    <xf numFmtId="0" fontId="34" fillId="0" borderId="1" xfId="0" applyFont="1" applyBorder="1" applyAlignment="1">
      <alignment vertical="top" wrapText="1"/>
    </xf>
    <xf numFmtId="4" fontId="34" fillId="0" borderId="1" xfId="0" applyNumberFormat="1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13" fillId="5" borderId="1" xfId="0" applyFont="1" applyFill="1" applyBorder="1" applyAlignment="1">
      <alignment vertical="top" wrapText="1"/>
    </xf>
    <xf numFmtId="4" fontId="34" fillId="5" borderId="1" xfId="0" applyNumberFormat="1" applyFont="1" applyFill="1" applyBorder="1" applyAlignment="1">
      <alignment vertical="top" wrapText="1"/>
    </xf>
    <xf numFmtId="0" fontId="13" fillId="5" borderId="0" xfId="0" applyFont="1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37" fillId="0" borderId="0" xfId="0" applyFont="1"/>
    <xf numFmtId="0" fontId="13" fillId="0" borderId="1" xfId="0" applyFont="1" applyBorder="1" applyAlignment="1">
      <alignment wrapText="1"/>
    </xf>
    <xf numFmtId="49" fontId="13" fillId="0" borderId="1" xfId="3" applyFont="1" applyBorder="1" applyAlignment="1" applyProtection="1">
      <alignment horizontal="left" vertical="center" wrapText="1"/>
    </xf>
    <xf numFmtId="170" fontId="13" fillId="0" borderId="1" xfId="3" applyNumberFormat="1" applyFont="1" applyBorder="1" applyAlignment="1" applyProtection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13" fillId="0" borderId="0" xfId="0" applyFont="1" applyFill="1" applyBorder="1" applyAlignment="1">
      <alignment vertical="top" wrapText="1"/>
    </xf>
    <xf numFmtId="0" fontId="13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70" fontId="15" fillId="0" borderId="1" xfId="3" applyNumberFormat="1" applyFont="1" applyBorder="1" applyAlignment="1" applyProtection="1">
      <alignment horizontal="left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38" fillId="2" borderId="0" xfId="0" applyFont="1" applyFill="1"/>
    <xf numFmtId="0" fontId="38" fillId="0" borderId="0" xfId="0" applyFont="1"/>
    <xf numFmtId="0" fontId="38" fillId="0" borderId="0" xfId="0" applyFont="1" applyFill="1" applyProtection="1">
      <protection locked="0"/>
    </xf>
    <xf numFmtId="0" fontId="38" fillId="0" borderId="0" xfId="0" applyFont="1" applyProtection="1"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top" wrapText="1"/>
    </xf>
    <xf numFmtId="49" fontId="26" fillId="0" borderId="1" xfId="0" applyNumberFormat="1" applyFont="1" applyFill="1" applyBorder="1" applyAlignment="1">
      <alignment horizontal="center" vertical="top" wrapText="1"/>
    </xf>
    <xf numFmtId="43" fontId="26" fillId="0" borderId="5" xfId="1" applyNumberFormat="1" applyFont="1" applyFill="1" applyBorder="1" applyAlignment="1">
      <alignment horizontal="center" vertical="top" wrapText="1"/>
    </xf>
    <xf numFmtId="43" fontId="13" fillId="0" borderId="6" xfId="1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center" wrapText="1"/>
    </xf>
    <xf numFmtId="49" fontId="39" fillId="0" borderId="1" xfId="0" applyNumberFormat="1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top" wrapText="1"/>
    </xf>
    <xf numFmtId="43" fontId="26" fillId="0" borderId="1" xfId="1" applyNumberFormat="1" applyFont="1" applyFill="1" applyBorder="1" applyAlignment="1">
      <alignment horizontal="center" vertical="top" wrapText="1"/>
    </xf>
    <xf numFmtId="43" fontId="13" fillId="0" borderId="5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43" fontId="6" fillId="0" borderId="6" xfId="1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horizontal="center" vertical="top" wrapText="1"/>
    </xf>
    <xf numFmtId="49" fontId="19" fillId="0" borderId="0" xfId="0" applyNumberFormat="1" applyFont="1" applyFill="1"/>
    <xf numFmtId="2" fontId="19" fillId="0" borderId="0" xfId="0" applyNumberFormat="1" applyFont="1" applyFill="1"/>
    <xf numFmtId="43" fontId="19" fillId="0" borderId="0" xfId="0" applyNumberFormat="1" applyFont="1" applyFill="1"/>
    <xf numFmtId="0" fontId="17" fillId="2" borderId="0" xfId="0" applyFont="1" applyFill="1"/>
    <xf numFmtId="4" fontId="17" fillId="0" borderId="0" xfId="0" applyNumberFormat="1" applyFont="1"/>
    <xf numFmtId="1" fontId="6" fillId="0" borderId="16" xfId="2" applyNumberFormat="1" applyFont="1" applyFill="1" applyBorder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vertical="top" wrapText="1"/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Protection="1">
      <protection locked="0"/>
    </xf>
    <xf numFmtId="1" fontId="13" fillId="0" borderId="14" xfId="2" applyNumberFormat="1" applyFont="1" applyFill="1" applyBorder="1" applyProtection="1">
      <alignment horizontal="center" vertical="center" shrinkToFit="1"/>
      <protection locked="0"/>
    </xf>
    <xf numFmtId="0" fontId="19" fillId="0" borderId="0" xfId="0" applyFont="1" applyFill="1" applyProtection="1">
      <protection locked="0"/>
    </xf>
    <xf numFmtId="0" fontId="19" fillId="0" borderId="0" xfId="0" applyFont="1" applyProtection="1">
      <protection locked="0"/>
    </xf>
    <xf numFmtId="0" fontId="13" fillId="0" borderId="1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>
      <alignment vertical="top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top" wrapText="1"/>
    </xf>
    <xf numFmtId="4" fontId="13" fillId="4" borderId="1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4" fontId="16" fillId="3" borderId="0" xfId="0" applyNumberFormat="1" applyFont="1" applyFill="1"/>
    <xf numFmtId="0" fontId="13" fillId="4" borderId="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right"/>
    </xf>
    <xf numFmtId="0" fontId="24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49" fontId="13" fillId="0" borderId="6" xfId="0" applyNumberFormat="1" applyFont="1" applyFill="1" applyBorder="1" applyAlignment="1">
      <alignment vertical="top" wrapText="1"/>
    </xf>
    <xf numFmtId="49" fontId="6" fillId="0" borderId="5" xfId="0" applyNumberFormat="1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49" fontId="13" fillId="0" borderId="1" xfId="0" applyNumberFormat="1" applyFont="1" applyFill="1" applyBorder="1" applyAlignment="1">
      <alignment horizontal="center" vertical="top"/>
    </xf>
    <xf numFmtId="49" fontId="13" fillId="0" borderId="1" xfId="0" applyNumberFormat="1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49" fontId="13" fillId="2" borderId="1" xfId="0" applyNumberFormat="1" applyFont="1" applyFill="1" applyBorder="1" applyAlignment="1">
      <alignment horizontal="center" vertical="top" wrapText="1"/>
    </xf>
    <xf numFmtId="49" fontId="13" fillId="2" borderId="1" xfId="0" applyNumberFormat="1" applyFont="1" applyFill="1" applyBorder="1" applyAlignment="1">
      <alignment vertical="top" wrapText="1"/>
    </xf>
    <xf numFmtId="4" fontId="13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4" fontId="13" fillId="0" borderId="6" xfId="0" applyNumberFormat="1" applyFont="1" applyFill="1" applyBorder="1" applyAlignment="1">
      <alignment horizontal="center" vertical="top" wrapText="1"/>
    </xf>
    <xf numFmtId="49" fontId="6" fillId="0" borderId="8" xfId="0" applyNumberFormat="1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4" fontId="6" fillId="0" borderId="9" xfId="0" applyNumberFormat="1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wrapText="1"/>
    </xf>
    <xf numFmtId="166" fontId="13" fillId="0" borderId="0" xfId="0" applyNumberFormat="1" applyFont="1" applyFill="1" applyBorder="1" applyAlignment="1">
      <alignment horizontal="right" wrapText="1"/>
    </xf>
    <xf numFmtId="166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/>
    <xf numFmtId="0" fontId="13" fillId="0" borderId="0" xfId="0" applyFont="1" applyFill="1" applyBorder="1" applyAlignment="1">
      <alignment vertical="top"/>
    </xf>
    <xf numFmtId="166" fontId="13" fillId="0" borderId="0" xfId="0" applyNumberFormat="1" applyFont="1" applyFill="1" applyBorder="1"/>
    <xf numFmtId="49" fontId="13" fillId="0" borderId="0" xfId="0" applyNumberFormat="1" applyFont="1" applyFill="1"/>
    <xf numFmtId="0" fontId="13" fillId="0" borderId="0" xfId="0" applyFont="1" applyFill="1" applyAlignment="1">
      <alignment vertical="top"/>
    </xf>
    <xf numFmtId="166" fontId="13" fillId="0" borderId="0" xfId="0" applyNumberFormat="1" applyFont="1" applyFill="1"/>
    <xf numFmtId="0" fontId="13" fillId="0" borderId="0" xfId="0" applyFont="1" applyFill="1"/>
    <xf numFmtId="0" fontId="13" fillId="0" borderId="0" xfId="0" applyFont="1" applyAlignment="1">
      <alignment horizontal="right"/>
    </xf>
    <xf numFmtId="0" fontId="6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9" fontId="13" fillId="0" borderId="1" xfId="0" applyNumberFormat="1" applyFont="1" applyBorder="1" applyAlignment="1">
      <alignment horizontal="center" vertical="top" wrapText="1"/>
    </xf>
    <xf numFmtId="0" fontId="19" fillId="0" borderId="0" xfId="0" applyFont="1" applyFill="1" applyAlignment="1" applyProtection="1">
      <alignment horizontal="righ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3" fillId="0" borderId="0" xfId="0" applyFont="1" applyFill="1" applyAlignment="1" applyProtection="1">
      <alignment horizontal="right" vertical="top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justify" vertical="top"/>
    </xf>
    <xf numFmtId="0" fontId="13" fillId="0" borderId="1" xfId="0" applyFont="1" applyFill="1" applyBorder="1"/>
    <xf numFmtId="49" fontId="13" fillId="0" borderId="1" xfId="3" applyFont="1" applyFill="1" applyBorder="1" applyAlignment="1" applyProtection="1">
      <alignment horizontal="left" vertical="top" wrapText="1"/>
      <protection locked="0"/>
    </xf>
    <xf numFmtId="1" fontId="6" fillId="0" borderId="14" xfId="2" applyNumberFormat="1" applyFont="1" applyFill="1" applyBorder="1" applyProtection="1">
      <alignment horizontal="center" vertical="center" shrinkToFit="1"/>
      <protection locked="0"/>
    </xf>
    <xf numFmtId="49" fontId="6" fillId="0" borderId="1" xfId="3" applyFont="1" applyFill="1" applyBorder="1" applyAlignment="1" applyProtection="1">
      <alignment horizontal="left" vertical="top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7" xfId="4" applyNumberFormat="1" applyFont="1" applyFill="1" applyAlignment="1" applyProtection="1">
      <alignment horizontal="center" vertical="center"/>
    </xf>
    <xf numFmtId="49" fontId="13" fillId="0" borderId="17" xfId="4" applyNumberFormat="1" applyFont="1" applyFill="1" applyAlignment="1" applyProtection="1">
      <alignment horizontal="center" vertical="center"/>
    </xf>
    <xf numFmtId="0" fontId="13" fillId="0" borderId="18" xfId="5" applyNumberFormat="1" applyFont="1" applyFill="1" applyAlignment="1" applyProtection="1">
      <alignment horizontal="left" wrapText="1"/>
    </xf>
    <xf numFmtId="0" fontId="13" fillId="3" borderId="1" xfId="0" applyFont="1" applyFill="1" applyBorder="1" applyAlignment="1" applyProtection="1">
      <alignment vertical="top" wrapText="1"/>
      <protection locked="0"/>
    </xf>
    <xf numFmtId="4" fontId="6" fillId="3" borderId="1" xfId="0" applyNumberFormat="1" applyFont="1" applyFill="1" applyBorder="1" applyAlignment="1" applyProtection="1">
      <alignment horizontal="center" vertical="top" wrapText="1"/>
      <protection locked="0"/>
    </xf>
    <xf numFmtId="2" fontId="19" fillId="0" borderId="0" xfId="0" applyNumberFormat="1" applyFont="1" applyFill="1" applyProtection="1">
      <protection locked="0"/>
    </xf>
    <xf numFmtId="43" fontId="19" fillId="0" borderId="0" xfId="0" applyNumberFormat="1" applyFont="1" applyFill="1" applyProtection="1">
      <protection locked="0"/>
    </xf>
    <xf numFmtId="4" fontId="19" fillId="0" borderId="0" xfId="0" applyNumberFormat="1" applyFont="1" applyFill="1" applyProtection="1">
      <protection locked="0"/>
    </xf>
    <xf numFmtId="4" fontId="19" fillId="0" borderId="0" xfId="0" applyNumberFormat="1" applyFont="1" applyFill="1"/>
    <xf numFmtId="0" fontId="19" fillId="0" borderId="0" xfId="0" applyFont="1" applyFill="1" applyAlignment="1">
      <alignment horizontal="center" vertical="top"/>
    </xf>
    <xf numFmtId="49" fontId="19" fillId="0" borderId="0" xfId="0" applyNumberFormat="1" applyFont="1" applyFill="1" applyAlignment="1">
      <alignment horizontal="right"/>
    </xf>
    <xf numFmtId="43" fontId="13" fillId="0" borderId="1" xfId="1" applyNumberFormat="1" applyFont="1" applyFill="1" applyBorder="1" applyAlignment="1">
      <alignment vertical="top" wrapText="1"/>
    </xf>
    <xf numFmtId="43" fontId="6" fillId="0" borderId="1" xfId="1" applyNumberFormat="1" applyFont="1" applyFill="1" applyBorder="1" applyAlignment="1" applyProtection="1">
      <alignment vertical="top" wrapText="1"/>
    </xf>
    <xf numFmtId="49" fontId="13" fillId="0" borderId="1" xfId="1" applyNumberFormat="1" applyFont="1" applyFill="1" applyBorder="1" applyAlignment="1" applyProtection="1">
      <alignment horizontal="center" vertical="top" wrapText="1"/>
    </xf>
    <xf numFmtId="49" fontId="13" fillId="0" borderId="15" xfId="0" applyNumberFormat="1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43" fontId="13" fillId="0" borderId="15" xfId="0" applyNumberFormat="1" applyFont="1" applyFill="1" applyBorder="1" applyAlignment="1">
      <alignment vertical="top" wrapText="1"/>
    </xf>
    <xf numFmtId="49" fontId="26" fillId="0" borderId="5" xfId="0" applyNumberFormat="1" applyFont="1" applyFill="1" applyBorder="1" applyAlignment="1">
      <alignment horizontal="center" vertical="top" wrapText="1"/>
    </xf>
    <xf numFmtId="43" fontId="6" fillId="0" borderId="5" xfId="0" applyNumberFormat="1" applyFont="1" applyFill="1" applyBorder="1" applyAlignment="1">
      <alignment vertical="top" wrapText="1"/>
    </xf>
    <xf numFmtId="49" fontId="13" fillId="0" borderId="6" xfId="0" applyNumberFormat="1" applyFont="1" applyFill="1" applyBorder="1" applyAlignment="1">
      <alignment horizontal="center" vertical="top" wrapText="1"/>
    </xf>
    <xf numFmtId="43" fontId="13" fillId="0" borderId="6" xfId="0" applyNumberFormat="1" applyFont="1" applyFill="1" applyBorder="1" applyAlignment="1">
      <alignment vertical="top" wrapText="1"/>
    </xf>
    <xf numFmtId="43" fontId="6" fillId="0" borderId="1" xfId="1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vertical="top" wrapText="1"/>
    </xf>
    <xf numFmtId="4" fontId="1" fillId="0" borderId="0" xfId="0" applyNumberFormat="1" applyFont="1" applyFill="1"/>
    <xf numFmtId="0" fontId="6" fillId="0" borderId="0" xfId="0" applyFont="1" applyFill="1"/>
    <xf numFmtId="0" fontId="2" fillId="0" borderId="0" xfId="0" applyFont="1" applyFill="1"/>
    <xf numFmtId="4" fontId="2" fillId="0" borderId="0" xfId="0" applyNumberFormat="1" applyFont="1" applyFill="1"/>
    <xf numFmtId="0" fontId="6" fillId="0" borderId="0" xfId="0" applyFont="1"/>
    <xf numFmtId="164" fontId="2" fillId="0" borderId="0" xfId="0" applyNumberFormat="1" applyFont="1" applyFill="1"/>
    <xf numFmtId="164" fontId="1" fillId="0" borderId="0" xfId="0" applyNumberFormat="1" applyFont="1" applyFill="1"/>
    <xf numFmtId="4" fontId="6" fillId="0" borderId="1" xfId="0" applyNumberFormat="1" applyFont="1" applyFill="1" applyBorder="1" applyAlignment="1">
      <alignment horizontal="center" vertical="top"/>
    </xf>
    <xf numFmtId="0" fontId="15" fillId="0" borderId="0" xfId="0" applyFont="1" applyFill="1"/>
    <xf numFmtId="4" fontId="15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1" xfId="0" applyFont="1" applyFill="1" applyBorder="1" applyAlignment="1">
      <alignment vertical="top" wrapText="1"/>
    </xf>
    <xf numFmtId="4" fontId="13" fillId="3" borderId="1" xfId="0" applyNumberFormat="1" applyFont="1" applyFill="1" applyBorder="1" applyAlignment="1">
      <alignment horizontal="center" vertical="top" wrapText="1"/>
    </xf>
    <xf numFmtId="0" fontId="40" fillId="0" borderId="0" xfId="0" applyFont="1"/>
    <xf numFmtId="0" fontId="0" fillId="0" borderId="0" xfId="0" applyAlignment="1">
      <alignment horizontal="right"/>
    </xf>
    <xf numFmtId="0" fontId="12" fillId="0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4" fontId="18" fillId="0" borderId="0" xfId="0" applyNumberFormat="1" applyFont="1"/>
    <xf numFmtId="0" fontId="19" fillId="2" borderId="0" xfId="0" applyFont="1" applyFill="1"/>
    <xf numFmtId="4" fontId="15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3" fillId="0" borderId="7" xfId="0" applyFont="1" applyFill="1" applyBorder="1" applyAlignment="1">
      <alignment vertical="top" wrapText="1"/>
    </xf>
    <xf numFmtId="0" fontId="41" fillId="0" borderId="0" xfId="0" applyFont="1"/>
    <xf numFmtId="0" fontId="13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4" fontId="13" fillId="0" borderId="1" xfId="0" applyNumberFormat="1" applyFont="1" applyFill="1" applyBorder="1" applyAlignment="1">
      <alignment vertical="top" wrapText="1"/>
    </xf>
    <xf numFmtId="0" fontId="6" fillId="8" borderId="1" xfId="0" applyFont="1" applyFill="1" applyBorder="1" applyAlignment="1">
      <alignment vertical="top" wrapText="1"/>
    </xf>
    <xf numFmtId="4" fontId="6" fillId="8" borderId="1" xfId="0" applyNumberFormat="1" applyFont="1" applyFill="1" applyBorder="1" applyAlignment="1">
      <alignment vertical="top" wrapText="1"/>
    </xf>
    <xf numFmtId="0" fontId="6" fillId="8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31" fillId="0" borderId="0" xfId="0" applyNumberFormat="1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right" vertical="top" wrapText="1"/>
    </xf>
    <xf numFmtId="4" fontId="42" fillId="0" borderId="1" xfId="0" applyNumberFormat="1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43" fillId="0" borderId="0" xfId="0" applyFont="1"/>
    <xf numFmtId="0" fontId="42" fillId="0" borderId="1" xfId="0" applyFont="1" applyBorder="1" applyAlignment="1">
      <alignment vertical="top" wrapText="1"/>
    </xf>
    <xf numFmtId="0" fontId="42" fillId="0" borderId="0" xfId="0" applyFont="1" applyBorder="1" applyAlignment="1">
      <alignment vertical="top" wrapText="1"/>
    </xf>
    <xf numFmtId="4" fontId="13" fillId="0" borderId="0" xfId="0" applyNumberFormat="1" applyFont="1"/>
    <xf numFmtId="0" fontId="44" fillId="0" borderId="0" xfId="0" applyFont="1"/>
    <xf numFmtId="0" fontId="45" fillId="0" borderId="0" xfId="0" applyFont="1"/>
    <xf numFmtId="0" fontId="43" fillId="0" borderId="0" xfId="0" applyFont="1" applyAlignment="1">
      <alignment horizontal="right"/>
    </xf>
    <xf numFmtId="4" fontId="24" fillId="0" borderId="1" xfId="0" applyNumberFormat="1" applyFont="1" applyFill="1" applyBorder="1" applyAlignment="1">
      <alignment horizontal="center" vertical="center"/>
    </xf>
    <xf numFmtId="4" fontId="45" fillId="0" borderId="0" xfId="0" applyNumberFormat="1" applyFont="1"/>
    <xf numFmtId="4" fontId="43" fillId="0" borderId="0" xfId="0" applyNumberFormat="1" applyFont="1"/>
    <xf numFmtId="4" fontId="24" fillId="0" borderId="1" xfId="0" applyNumberFormat="1" applyFont="1" applyFill="1" applyBorder="1" applyAlignment="1">
      <alignment horizontal="center" vertical="center" wrapText="1"/>
    </xf>
    <xf numFmtId="170" fontId="24" fillId="0" borderId="1" xfId="3" applyNumberFormat="1" applyFont="1" applyBorder="1" applyAlignment="1" applyProtection="1">
      <alignment horizontal="left" vertical="center" wrapText="1"/>
    </xf>
    <xf numFmtId="0" fontId="47" fillId="0" borderId="0" xfId="0" applyFont="1"/>
    <xf numFmtId="4" fontId="24" fillId="0" borderId="0" xfId="0" applyNumberFormat="1" applyFont="1" applyFill="1" applyBorder="1" applyAlignment="1">
      <alignment horizontal="center" vertical="center" wrapText="1"/>
    </xf>
    <xf numFmtId="4" fontId="48" fillId="0" borderId="0" xfId="0" applyNumberFormat="1" applyFont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right"/>
    </xf>
    <xf numFmtId="4" fontId="43" fillId="0" borderId="0" xfId="0" applyNumberFormat="1" applyFont="1" applyBorder="1"/>
    <xf numFmtId="170" fontId="49" fillId="0" borderId="1" xfId="3" applyNumberFormat="1" applyFont="1" applyBorder="1" applyAlignment="1" applyProtection="1">
      <alignment horizontal="left" vertical="center" wrapText="1"/>
    </xf>
    <xf numFmtId="4" fontId="49" fillId="0" borderId="1" xfId="0" applyNumberFormat="1" applyFont="1" applyFill="1" applyBorder="1" applyAlignment="1">
      <alignment horizontal="center" vertical="center" wrapText="1"/>
    </xf>
    <xf numFmtId="0" fontId="50" fillId="7" borderId="1" xfId="0" applyFont="1" applyFill="1" applyBorder="1" applyAlignment="1">
      <alignment vertical="top" wrapText="1"/>
    </xf>
    <xf numFmtId="4" fontId="34" fillId="7" borderId="1" xfId="0" applyNumberFormat="1" applyFont="1" applyFill="1" applyBorder="1" applyAlignment="1">
      <alignment horizontal="center" vertical="center" wrapText="1"/>
    </xf>
    <xf numFmtId="0" fontId="46" fillId="0" borderId="0" xfId="0" applyFont="1" applyFill="1"/>
    <xf numFmtId="0" fontId="34" fillId="0" borderId="1" xfId="0" applyFont="1" applyFill="1" applyBorder="1" applyAlignment="1">
      <alignment vertical="top" wrapText="1"/>
    </xf>
    <xf numFmtId="4" fontId="34" fillId="0" borderId="1" xfId="0" applyNumberFormat="1" applyFont="1" applyFill="1" applyBorder="1" applyAlignment="1">
      <alignment horizontal="center" vertical="center"/>
    </xf>
    <xf numFmtId="0" fontId="51" fillId="0" borderId="0" xfId="0" applyFont="1" applyFill="1"/>
    <xf numFmtId="4" fontId="51" fillId="0" borderId="0" xfId="0" applyNumberFormat="1" applyFont="1" applyFill="1"/>
    <xf numFmtId="0" fontId="20" fillId="0" borderId="0" xfId="0" applyFont="1" applyFill="1"/>
    <xf numFmtId="0" fontId="20" fillId="0" borderId="0" xfId="0" applyFont="1" applyFill="1" applyAlignment="1">
      <alignment horizontal="right"/>
    </xf>
    <xf numFmtId="0" fontId="46" fillId="0" borderId="0" xfId="0" applyFont="1"/>
    <xf numFmtId="0" fontId="34" fillId="4" borderId="1" xfId="0" applyFont="1" applyFill="1" applyBorder="1" applyAlignment="1">
      <alignment vertical="top" wrapText="1"/>
    </xf>
    <xf numFmtId="4" fontId="34" fillId="4" borderId="1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Fill="1"/>
    <xf numFmtId="4" fontId="51" fillId="0" borderId="0" xfId="0" applyNumberFormat="1" applyFont="1"/>
    <xf numFmtId="0" fontId="20" fillId="0" borderId="0" xfId="0" applyFont="1" applyAlignment="1">
      <alignment horizontal="right"/>
    </xf>
    <xf numFmtId="4" fontId="24" fillId="4" borderId="1" xfId="0" applyNumberFormat="1" applyFont="1" applyFill="1" applyBorder="1" applyAlignment="1">
      <alignment horizontal="center" vertical="center" wrapText="1"/>
    </xf>
    <xf numFmtId="0" fontId="43" fillId="0" borderId="0" xfId="0" applyFont="1" applyBorder="1" applyAlignment="1">
      <alignment vertical="center"/>
    </xf>
    <xf numFmtId="0" fontId="44" fillId="0" borderId="0" xfId="0" applyFont="1" applyFill="1"/>
    <xf numFmtId="4" fontId="45" fillId="0" borderId="0" xfId="0" applyNumberFormat="1" applyFont="1" applyFill="1"/>
    <xf numFmtId="0" fontId="43" fillId="0" borderId="0" xfId="0" applyFont="1" applyFill="1"/>
    <xf numFmtId="0" fontId="43" fillId="0" borderId="0" xfId="0" applyFont="1" applyFill="1" applyAlignment="1">
      <alignment horizontal="right"/>
    </xf>
    <xf numFmtId="0" fontId="45" fillId="0" borderId="0" xfId="0" applyFont="1" applyFill="1"/>
    <xf numFmtId="164" fontId="45" fillId="0" borderId="0" xfId="0" applyNumberFormat="1" applyFont="1" applyFill="1"/>
    <xf numFmtId="4" fontId="34" fillId="0" borderId="1" xfId="0" applyNumberFormat="1" applyFont="1" applyFill="1" applyBorder="1" applyAlignment="1">
      <alignment horizontal="center" vertical="center" wrapText="1"/>
    </xf>
    <xf numFmtId="164" fontId="51" fillId="0" borderId="0" xfId="0" applyNumberFormat="1" applyFont="1" applyFill="1"/>
    <xf numFmtId="49" fontId="0" fillId="0" borderId="0" xfId="0" applyNumberFormat="1" applyFont="1"/>
    <xf numFmtId="49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9" fontId="0" fillId="0" borderId="0" xfId="0" applyNumberFormat="1" applyFont="1" applyAlignment="1">
      <alignment horizontal="center" vertical="center"/>
    </xf>
    <xf numFmtId="0" fontId="52" fillId="0" borderId="0" xfId="0" applyFont="1"/>
    <xf numFmtId="0" fontId="53" fillId="0" borderId="0" xfId="0" applyFont="1"/>
    <xf numFmtId="4" fontId="49" fillId="0" borderId="0" xfId="0" applyNumberFormat="1" applyFont="1" applyFill="1" applyBorder="1" applyAlignment="1">
      <alignment horizontal="center" vertical="center" wrapText="1"/>
    </xf>
    <xf numFmtId="4" fontId="54" fillId="0" borderId="0" xfId="0" applyNumberFormat="1" applyFont="1" applyBorder="1" applyAlignment="1">
      <alignment horizontal="center" vertical="center"/>
    </xf>
    <xf numFmtId="1" fontId="15" fillId="0" borderId="14" xfId="2" applyNumberFormat="1" applyFont="1" applyFill="1" applyBorder="1" applyProtection="1">
      <alignment horizontal="center" vertical="center" shrinkToFi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Protection="1">
      <protection locked="0"/>
    </xf>
    <xf numFmtId="1" fontId="15" fillId="0" borderId="14" xfId="2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1" xfId="3" applyFont="1" applyFill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>
      <alignment horizontal="right" vertical="top" wrapText="1"/>
    </xf>
    <xf numFmtId="4" fontId="24" fillId="0" borderId="1" xfId="0" applyNumberFormat="1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15" fillId="0" borderId="0" xfId="0" applyFont="1"/>
    <xf numFmtId="4" fontId="15" fillId="0" borderId="0" xfId="0" applyNumberFormat="1" applyFont="1"/>
    <xf numFmtId="168" fontId="12" fillId="0" borderId="0" xfId="0" applyNumberFormat="1" applyFont="1"/>
    <xf numFmtId="168" fontId="20" fillId="0" borderId="0" xfId="0" applyNumberFormat="1" applyFont="1" applyFill="1"/>
    <xf numFmtId="4" fontId="2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4" fontId="12" fillId="0" borderId="0" xfId="0" applyNumberFormat="1" applyFont="1" applyAlignment="1">
      <alignment horizontal="center"/>
    </xf>
    <xf numFmtId="4" fontId="20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4" fontId="13" fillId="0" borderId="6" xfId="0" applyNumberFormat="1" applyFont="1" applyBorder="1" applyAlignment="1">
      <alignment horizontal="right" vertical="top" wrapText="1"/>
    </xf>
    <xf numFmtId="4" fontId="13" fillId="0" borderId="7" xfId="0" applyNumberFormat="1" applyFont="1" applyBorder="1" applyAlignment="1">
      <alignment horizontal="right" vertical="top" wrapText="1"/>
    </xf>
    <xf numFmtId="4" fontId="13" fillId="0" borderId="5" xfId="0" applyNumberFormat="1" applyFont="1" applyBorder="1" applyAlignment="1">
      <alignment horizontal="right" vertical="top" wrapText="1"/>
    </xf>
    <xf numFmtId="0" fontId="26" fillId="0" borderId="0" xfId="0" applyFont="1" applyAlignment="1">
      <alignment horizontal="left" vertical="top" wrapText="1"/>
    </xf>
    <xf numFmtId="0" fontId="32" fillId="0" borderId="0" xfId="0" applyFont="1" applyAlignment="1">
      <alignment horizontal="center" vertical="top" wrapText="1"/>
    </xf>
    <xf numFmtId="0" fontId="24" fillId="0" borderId="6" xfId="0" applyFont="1" applyFill="1" applyBorder="1" applyAlignment="1">
      <alignment horizontal="left" vertical="top" wrapText="1"/>
    </xf>
    <xf numFmtId="0" fontId="24" fillId="0" borderId="7" xfId="0" applyFont="1" applyFill="1" applyBorder="1" applyAlignment="1">
      <alignment horizontal="left" vertical="top" wrapText="1"/>
    </xf>
    <xf numFmtId="0" fontId="24" fillId="0" borderId="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Fill="1" applyAlignment="1" applyProtection="1">
      <alignment horizontal="right" vertical="center"/>
      <protection locked="0"/>
    </xf>
    <xf numFmtId="0" fontId="13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1" fillId="0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top"/>
    </xf>
    <xf numFmtId="0" fontId="13" fillId="0" borderId="6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35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3" fillId="0" borderId="1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top" wrapText="1"/>
    </xf>
  </cellXfs>
  <cellStyles count="13">
    <cellStyle name="xl24" xfId="6"/>
    <cellStyle name="xl26" xfId="7"/>
    <cellStyle name="xl28" xfId="9"/>
    <cellStyle name="xl29" xfId="11"/>
    <cellStyle name="xl30" xfId="5"/>
    <cellStyle name="xl34" xfId="8"/>
    <cellStyle name="xl35" xfId="3"/>
    <cellStyle name="xl42" xfId="4"/>
    <cellStyle name="xl45" xfId="10"/>
    <cellStyle name="xl46" xfId="12"/>
    <cellStyle name="xl47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DF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0021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36"/>
  <sheetViews>
    <sheetView workbookViewId="0">
      <selection activeCell="E3" sqref="E3"/>
    </sheetView>
  </sheetViews>
  <sheetFormatPr defaultRowHeight="15.75"/>
  <cols>
    <col min="1" max="1" width="7.28515625" style="193" customWidth="1"/>
    <col min="2" max="2" width="73.5703125" style="278" customWidth="1"/>
    <col min="3" max="3" width="13.42578125" style="278" customWidth="1"/>
    <col min="4" max="4" width="13.42578125" style="332" customWidth="1"/>
    <col min="5" max="5" width="14" style="325" customWidth="1"/>
    <col min="6" max="6" width="14.5703125" style="55" hidden="1" customWidth="1"/>
    <col min="7" max="7" width="5.42578125" style="55" customWidth="1"/>
    <col min="8" max="8" width="12.42578125" style="66" bestFit="1" customWidth="1"/>
    <col min="9" max="9" width="11.42578125" style="66" bestFit="1" customWidth="1"/>
    <col min="10" max="10" width="13" style="66" customWidth="1"/>
    <col min="11" max="14" width="9.140625" style="66"/>
  </cols>
  <sheetData>
    <row r="1" spans="1:14">
      <c r="C1" s="438">
        <v>2021</v>
      </c>
      <c r="D1" s="438"/>
      <c r="E1" s="321">
        <v>2022</v>
      </c>
    </row>
    <row r="2" spans="1:14">
      <c r="C2" s="334" t="s">
        <v>466</v>
      </c>
      <c r="D2" s="335" t="s">
        <v>505</v>
      </c>
      <c r="E2" s="321"/>
    </row>
    <row r="3" spans="1:14" ht="63">
      <c r="B3" s="88" t="s">
        <v>24</v>
      </c>
      <c r="C3" s="88"/>
      <c r="D3" s="336"/>
      <c r="E3" s="189">
        <f>E5+E13+E17+E21+E24+E26+E28+E30+E33+E35</f>
        <v>8431314.0299999993</v>
      </c>
      <c r="F3" s="324"/>
      <c r="G3" s="324"/>
      <c r="H3" s="81"/>
      <c r="I3" s="81"/>
    </row>
    <row r="4" spans="1:14" s="121" customFormat="1">
      <c r="A4" s="325"/>
      <c r="B4" s="88"/>
      <c r="C4" s="88"/>
      <c r="D4" s="336"/>
      <c r="E4" s="189"/>
      <c r="F4" s="326"/>
      <c r="G4" s="327"/>
      <c r="H4" s="326"/>
      <c r="I4" s="326"/>
      <c r="J4" s="326"/>
      <c r="K4" s="326"/>
      <c r="L4" s="326"/>
      <c r="M4" s="326"/>
      <c r="N4" s="326"/>
    </row>
    <row r="5" spans="1:14" s="13" customFormat="1" ht="31.5">
      <c r="A5" s="328"/>
      <c r="B5" s="88" t="s">
        <v>211</v>
      </c>
      <c r="C5" s="252">
        <f>SUM(C6:C11)</f>
        <v>768532</v>
      </c>
      <c r="D5" s="333">
        <f>C5</f>
        <v>768532</v>
      </c>
      <c r="E5" s="250">
        <v>1823820.3</v>
      </c>
      <c r="F5" s="327"/>
      <c r="G5" s="327"/>
      <c r="H5" s="79"/>
      <c r="I5" s="79"/>
      <c r="J5" s="79"/>
      <c r="K5" s="79"/>
      <c r="L5" s="79"/>
      <c r="M5" s="79"/>
      <c r="N5" s="79"/>
    </row>
    <row r="6" spans="1:14" hidden="1">
      <c r="B6" s="88" t="s">
        <v>207</v>
      </c>
      <c r="C6" s="252">
        <v>535384.79</v>
      </c>
      <c r="D6" s="333"/>
      <c r="E6" s="250">
        <f>F6*100/130.2</f>
        <v>558755.99078341015</v>
      </c>
      <c r="F6" s="327">
        <v>727500.3</v>
      </c>
      <c r="G6" s="324"/>
      <c r="H6" s="81"/>
      <c r="I6" s="81"/>
    </row>
    <row r="7" spans="1:14" hidden="1">
      <c r="B7" s="88" t="s">
        <v>208</v>
      </c>
      <c r="C7" s="252">
        <v>161686.21</v>
      </c>
      <c r="D7" s="333"/>
      <c r="E7" s="250">
        <f>F6-E6</f>
        <v>168744.3092165899</v>
      </c>
      <c r="F7" s="324"/>
      <c r="G7" s="324"/>
      <c r="H7" s="80"/>
      <c r="I7" s="81"/>
    </row>
    <row r="8" spans="1:14" hidden="1">
      <c r="B8" s="322" t="s">
        <v>499</v>
      </c>
      <c r="C8" s="252"/>
      <c r="D8" s="333"/>
      <c r="E8" s="250">
        <f>E5-E6-E7</f>
        <v>1096320</v>
      </c>
      <c r="F8" s="324"/>
      <c r="G8" s="324"/>
      <c r="H8" s="80"/>
      <c r="I8" s="81"/>
    </row>
    <row r="9" spans="1:14" hidden="1">
      <c r="B9" s="323" t="s">
        <v>500</v>
      </c>
      <c r="C9" s="252"/>
      <c r="D9" s="333"/>
      <c r="E9" s="250">
        <v>1000000</v>
      </c>
      <c r="F9" s="324"/>
      <c r="G9" s="324"/>
    </row>
    <row r="10" spans="1:14" hidden="1">
      <c r="B10" s="323" t="s">
        <v>501</v>
      </c>
      <c r="C10" s="252">
        <v>71461</v>
      </c>
      <c r="D10" s="333"/>
      <c r="E10" s="250">
        <v>74320</v>
      </c>
      <c r="F10" s="324"/>
      <c r="G10" s="324"/>
    </row>
    <row r="11" spans="1:14" hidden="1">
      <c r="B11" s="323" t="s">
        <v>502</v>
      </c>
      <c r="C11" s="252"/>
      <c r="D11" s="333"/>
      <c r="E11" s="250">
        <v>22000</v>
      </c>
      <c r="F11" s="324"/>
      <c r="G11" s="324"/>
    </row>
    <row r="12" spans="1:14" s="18" customFormat="1" hidden="1">
      <c r="A12" s="278"/>
      <c r="B12" s="88"/>
      <c r="C12" s="252"/>
      <c r="D12" s="333"/>
      <c r="E12" s="250"/>
      <c r="F12" s="324"/>
      <c r="G12" s="324"/>
      <c r="H12" s="55"/>
      <c r="I12" s="55"/>
      <c r="J12" s="55"/>
      <c r="K12" s="55"/>
      <c r="L12" s="55"/>
      <c r="M12" s="55"/>
      <c r="N12" s="55"/>
    </row>
    <row r="13" spans="1:14" s="13" customFormat="1" ht="63">
      <c r="A13" s="328"/>
      <c r="B13" s="88" t="s">
        <v>206</v>
      </c>
      <c r="C13" s="252">
        <v>393061.12</v>
      </c>
      <c r="D13" s="333">
        <f>C13</f>
        <v>393061.12</v>
      </c>
      <c r="E13" s="250">
        <v>485003.25</v>
      </c>
      <c r="F13" s="326"/>
      <c r="G13" s="327"/>
      <c r="H13" s="79"/>
      <c r="I13" s="79"/>
      <c r="J13" s="79"/>
      <c r="K13" s="79"/>
      <c r="L13" s="79"/>
      <c r="M13" s="79"/>
      <c r="N13" s="79"/>
    </row>
    <row r="14" spans="1:14" hidden="1">
      <c r="B14" s="88" t="s">
        <v>207</v>
      </c>
      <c r="C14" s="252">
        <f>C13*100/130.2</f>
        <v>301890.2611367128</v>
      </c>
      <c r="D14" s="333"/>
      <c r="E14" s="250">
        <f>E13*100/130.2</f>
        <v>372506.33640552999</v>
      </c>
      <c r="G14" s="324"/>
    </row>
    <row r="15" spans="1:14" hidden="1">
      <c r="B15" s="88" t="s">
        <v>208</v>
      </c>
      <c r="C15" s="252">
        <f>C13-C14</f>
        <v>91170.858863287198</v>
      </c>
      <c r="D15" s="333"/>
      <c r="E15" s="250">
        <f>E13-E14</f>
        <v>112496.91359447001</v>
      </c>
      <c r="G15" s="324"/>
    </row>
    <row r="16" spans="1:14" s="18" customFormat="1" hidden="1">
      <c r="A16" s="278"/>
      <c r="B16" s="88"/>
      <c r="C16" s="252"/>
      <c r="D16" s="333"/>
      <c r="E16" s="250"/>
      <c r="F16" s="55"/>
      <c r="G16" s="324"/>
      <c r="H16" s="55"/>
      <c r="I16" s="55"/>
      <c r="J16" s="55"/>
      <c r="K16" s="55"/>
      <c r="L16" s="55"/>
      <c r="M16" s="55"/>
      <c r="N16" s="55"/>
    </row>
    <row r="17" spans="1:14" s="13" customFormat="1" ht="94.5">
      <c r="A17" s="328"/>
      <c r="B17" s="88" t="s">
        <v>209</v>
      </c>
      <c r="C17" s="252">
        <v>20687.419999999998</v>
      </c>
      <c r="D17" s="333">
        <f>C17</f>
        <v>20687.419999999998</v>
      </c>
      <c r="E17" s="331">
        <v>25526.48</v>
      </c>
      <c r="F17" s="329"/>
      <c r="G17" s="327"/>
      <c r="H17" s="79"/>
      <c r="I17" s="79"/>
      <c r="J17" s="79"/>
      <c r="K17" s="79"/>
      <c r="L17" s="79"/>
      <c r="M17" s="79"/>
      <c r="N17" s="79"/>
    </row>
    <row r="18" spans="1:14" s="16" customFormat="1" hidden="1">
      <c r="A18" s="193"/>
      <c r="B18" s="88" t="s">
        <v>207</v>
      </c>
      <c r="C18" s="252">
        <f>C17*100/130.2</f>
        <v>15888.955453149001</v>
      </c>
      <c r="D18" s="333"/>
      <c r="E18" s="250">
        <f>E17*100/130.2</f>
        <v>19605.591397849465</v>
      </c>
      <c r="F18" s="330"/>
      <c r="G18" s="324"/>
      <c r="H18" s="66"/>
      <c r="I18" s="66"/>
      <c r="J18" s="66"/>
      <c r="K18" s="66"/>
      <c r="L18" s="66"/>
      <c r="M18" s="66"/>
      <c r="N18" s="66"/>
    </row>
    <row r="19" spans="1:14" s="16" customFormat="1" hidden="1">
      <c r="A19" s="193"/>
      <c r="B19" s="88" t="s">
        <v>208</v>
      </c>
      <c r="C19" s="252">
        <f>C17-C18</f>
        <v>4798.4645468509971</v>
      </c>
      <c r="D19" s="333"/>
      <c r="E19" s="250">
        <f>E17-E18</f>
        <v>5920.888602150535</v>
      </c>
      <c r="F19" s="330"/>
      <c r="G19" s="324"/>
      <c r="H19" s="66"/>
      <c r="I19" s="66"/>
      <c r="J19" s="66"/>
      <c r="K19" s="66"/>
      <c r="L19" s="66"/>
      <c r="M19" s="66"/>
      <c r="N19" s="66"/>
    </row>
    <row r="20" spans="1:14" s="122" customFormat="1" hidden="1">
      <c r="A20" s="278"/>
      <c r="B20" s="88"/>
      <c r="C20" s="252"/>
      <c r="D20" s="333"/>
      <c r="E20" s="250"/>
      <c r="F20" s="330"/>
      <c r="G20" s="324"/>
      <c r="H20" s="55"/>
      <c r="I20" s="55"/>
      <c r="J20" s="55"/>
      <c r="K20" s="55"/>
      <c r="L20" s="55"/>
      <c r="M20" s="55"/>
      <c r="N20" s="55"/>
    </row>
    <row r="21" spans="1:14" s="13" customFormat="1" ht="31.5">
      <c r="A21" s="328"/>
      <c r="B21" s="86" t="s">
        <v>210</v>
      </c>
      <c r="C21" s="252">
        <v>1718000</v>
      </c>
      <c r="D21" s="333">
        <f>C21</f>
        <v>1718000</v>
      </c>
      <c r="E21" s="250">
        <v>2100000</v>
      </c>
      <c r="F21" s="329"/>
      <c r="G21" s="327"/>
      <c r="H21" s="79"/>
      <c r="I21" s="79"/>
      <c r="J21" s="79"/>
      <c r="K21" s="79"/>
      <c r="L21" s="79"/>
      <c r="M21" s="79"/>
      <c r="N21" s="79"/>
    </row>
    <row r="22" spans="1:14" s="121" customFormat="1" hidden="1">
      <c r="A22" s="325"/>
      <c r="B22" s="86"/>
      <c r="C22" s="252"/>
      <c r="D22" s="333"/>
      <c r="E22" s="250"/>
      <c r="F22" s="329"/>
      <c r="G22" s="327"/>
      <c r="H22" s="326"/>
      <c r="I22" s="326"/>
      <c r="J22" s="326"/>
      <c r="K22" s="326"/>
      <c r="L22" s="326"/>
      <c r="M22" s="326"/>
      <c r="N22" s="326"/>
    </row>
    <row r="23" spans="1:14" s="122" customFormat="1">
      <c r="A23" s="278"/>
      <c r="B23" s="88" t="s">
        <v>506</v>
      </c>
      <c r="C23" s="252"/>
      <c r="D23" s="337">
        <v>350690.23</v>
      </c>
      <c r="E23" s="250"/>
      <c r="F23" s="330"/>
      <c r="G23" s="324"/>
      <c r="H23" s="55"/>
      <c r="I23" s="55"/>
      <c r="J23" s="55"/>
      <c r="K23" s="55"/>
      <c r="L23" s="55"/>
      <c r="M23" s="55"/>
      <c r="N23" s="55"/>
    </row>
    <row r="24" spans="1:14" s="13" customFormat="1">
      <c r="A24" s="328"/>
      <c r="B24" s="86" t="s">
        <v>222</v>
      </c>
      <c r="C24" s="252">
        <v>686000</v>
      </c>
      <c r="D24" s="333">
        <v>664511.4</v>
      </c>
      <c r="E24" s="250">
        <v>335000</v>
      </c>
      <c r="F24" s="329"/>
      <c r="G24" s="327"/>
      <c r="H24" s="79"/>
      <c r="I24" s="79"/>
      <c r="J24" s="79"/>
      <c r="K24" s="79"/>
      <c r="L24" s="79"/>
      <c r="M24" s="79"/>
      <c r="N24" s="79"/>
    </row>
    <row r="25" spans="1:14" s="121" customFormat="1" hidden="1">
      <c r="A25" s="325"/>
      <c r="B25" s="86"/>
      <c r="C25" s="252"/>
      <c r="D25" s="333"/>
      <c r="E25" s="250"/>
      <c r="F25" s="329"/>
      <c r="G25" s="327"/>
      <c r="H25" s="326"/>
      <c r="I25" s="326"/>
      <c r="J25" s="326"/>
      <c r="K25" s="326"/>
      <c r="L25" s="326"/>
      <c r="M25" s="326"/>
      <c r="N25" s="326"/>
    </row>
    <row r="26" spans="1:14" s="13" customFormat="1" ht="47.25">
      <c r="A26" s="328"/>
      <c r="B26" s="86" t="s">
        <v>504</v>
      </c>
      <c r="C26" s="252">
        <v>957005</v>
      </c>
      <c r="D26" s="333">
        <v>956792.04</v>
      </c>
      <c r="E26" s="250">
        <v>907005</v>
      </c>
      <c r="F26" s="329"/>
      <c r="G26" s="327"/>
      <c r="H26" s="79"/>
      <c r="I26" s="79"/>
      <c r="J26" s="79"/>
      <c r="K26" s="79"/>
      <c r="L26" s="79"/>
      <c r="M26" s="79"/>
      <c r="N26" s="79"/>
    </row>
    <row r="27" spans="1:14" s="121" customFormat="1" hidden="1">
      <c r="A27" s="325"/>
      <c r="B27" s="86"/>
      <c r="C27" s="252"/>
      <c r="D27" s="333"/>
      <c r="E27" s="250"/>
      <c r="F27" s="329"/>
      <c r="G27" s="327"/>
      <c r="H27" s="326"/>
      <c r="I27" s="326"/>
      <c r="J27" s="326"/>
      <c r="K27" s="326"/>
      <c r="L27" s="326"/>
      <c r="M27" s="326"/>
      <c r="N27" s="326"/>
    </row>
    <row r="28" spans="1:14" s="13" customFormat="1" ht="47.25">
      <c r="A28" s="328"/>
      <c r="B28" s="86" t="s">
        <v>225</v>
      </c>
      <c r="C28" s="252">
        <v>938731</v>
      </c>
      <c r="D28" s="333">
        <v>938699.26</v>
      </c>
      <c r="E28" s="250">
        <v>788731</v>
      </c>
      <c r="F28" s="329"/>
      <c r="G28" s="327"/>
      <c r="H28" s="79"/>
      <c r="I28" s="79"/>
      <c r="J28" s="79"/>
      <c r="K28" s="79"/>
      <c r="L28" s="79"/>
      <c r="M28" s="79"/>
      <c r="N28" s="79"/>
    </row>
    <row r="29" spans="1:14" s="121" customFormat="1" hidden="1">
      <c r="A29" s="325"/>
      <c r="B29" s="86"/>
      <c r="C29" s="252"/>
      <c r="D29" s="333"/>
      <c r="E29" s="250"/>
      <c r="F29" s="329"/>
      <c r="G29" s="327"/>
      <c r="H29" s="326"/>
      <c r="I29" s="326"/>
      <c r="J29" s="326"/>
      <c r="K29" s="326"/>
      <c r="L29" s="326"/>
      <c r="M29" s="326"/>
      <c r="N29" s="326"/>
    </row>
    <row r="30" spans="1:14" s="13" customFormat="1">
      <c r="A30" s="328"/>
      <c r="B30" s="86" t="s">
        <v>325</v>
      </c>
      <c r="C30" s="252">
        <v>472781</v>
      </c>
      <c r="D30" s="333">
        <v>472781</v>
      </c>
      <c r="E30" s="250">
        <v>322781</v>
      </c>
      <c r="F30" s="329"/>
      <c r="G30" s="327"/>
      <c r="H30" s="79"/>
      <c r="I30" s="79"/>
      <c r="J30" s="79"/>
      <c r="K30" s="79"/>
      <c r="L30" s="79"/>
      <c r="M30" s="79"/>
      <c r="N30" s="79"/>
    </row>
    <row r="31" spans="1:14" s="121" customFormat="1" hidden="1">
      <c r="A31" s="325"/>
      <c r="B31" s="86"/>
      <c r="C31" s="252"/>
      <c r="D31" s="333"/>
      <c r="E31" s="250"/>
      <c r="F31" s="329"/>
      <c r="G31" s="327"/>
      <c r="H31" s="326"/>
      <c r="I31" s="326"/>
      <c r="J31" s="326"/>
      <c r="K31" s="326"/>
      <c r="L31" s="326"/>
      <c r="M31" s="326"/>
      <c r="N31" s="326"/>
    </row>
    <row r="32" spans="1:14" s="122" customFormat="1">
      <c r="A32" s="278"/>
      <c r="B32" s="88" t="s">
        <v>506</v>
      </c>
      <c r="C32" s="252"/>
      <c r="D32" s="337">
        <v>37466.44</v>
      </c>
      <c r="E32" s="250"/>
      <c r="F32" s="330"/>
      <c r="G32" s="324"/>
      <c r="H32" s="55"/>
      <c r="I32" s="55"/>
      <c r="J32" s="55"/>
      <c r="K32" s="55"/>
      <c r="L32" s="55"/>
      <c r="M32" s="55"/>
      <c r="N32" s="55"/>
    </row>
    <row r="33" spans="1:14" s="13" customFormat="1">
      <c r="A33" s="328"/>
      <c r="B33" s="86" t="s">
        <v>317</v>
      </c>
      <c r="C33" s="252">
        <v>210000</v>
      </c>
      <c r="D33" s="333">
        <v>210000</v>
      </c>
      <c r="E33" s="331">
        <v>210000</v>
      </c>
      <c r="F33" s="329"/>
      <c r="G33" s="327"/>
      <c r="H33" s="79"/>
      <c r="I33" s="79"/>
      <c r="J33" s="79"/>
      <c r="K33" s="79"/>
      <c r="L33" s="79"/>
      <c r="M33" s="79"/>
      <c r="N33" s="79"/>
    </row>
    <row r="34" spans="1:14" s="121" customFormat="1" hidden="1">
      <c r="A34" s="325"/>
      <c r="B34" s="86"/>
      <c r="C34" s="252"/>
      <c r="D34" s="333"/>
      <c r="E34" s="250"/>
      <c r="F34" s="329"/>
      <c r="G34" s="327"/>
      <c r="H34" s="326"/>
      <c r="I34" s="326"/>
      <c r="J34" s="326"/>
      <c r="K34" s="326"/>
      <c r="L34" s="326"/>
      <c r="M34" s="326"/>
      <c r="N34" s="326"/>
    </row>
    <row r="35" spans="1:14" s="121" customFormat="1">
      <c r="A35" s="325"/>
      <c r="B35" s="86" t="s">
        <v>395</v>
      </c>
      <c r="C35" s="252">
        <v>1767345</v>
      </c>
      <c r="D35" s="333">
        <v>1767339.03</v>
      </c>
      <c r="E35" s="250">
        <v>1433447</v>
      </c>
      <c r="F35" s="329"/>
      <c r="G35" s="327"/>
      <c r="H35" s="326"/>
      <c r="I35" s="326"/>
      <c r="J35" s="326"/>
      <c r="K35" s="326"/>
      <c r="L35" s="326"/>
      <c r="M35" s="326"/>
      <c r="N35" s="326"/>
    </row>
    <row r="36" spans="1:14" s="121" customFormat="1" hidden="1">
      <c r="A36" s="325"/>
      <c r="B36" s="88"/>
      <c r="C36" s="252"/>
      <c r="D36" s="333"/>
      <c r="E36" s="250"/>
      <c r="F36" s="329"/>
      <c r="G36" s="327"/>
      <c r="H36" s="326"/>
      <c r="I36" s="326"/>
      <c r="J36" s="326"/>
      <c r="K36" s="326"/>
      <c r="L36" s="326"/>
      <c r="M36" s="326"/>
      <c r="N36" s="326"/>
    </row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4"/>
  <sheetViews>
    <sheetView topLeftCell="A18" workbookViewId="0">
      <selection activeCell="C26" sqref="C26"/>
    </sheetView>
  </sheetViews>
  <sheetFormatPr defaultRowHeight="15"/>
  <cols>
    <col min="1" max="1" width="59.42578125" style="151" customWidth="1"/>
    <col min="2" max="2" width="10" style="151" customWidth="1"/>
    <col min="3" max="4" width="8.7109375" style="151" customWidth="1"/>
    <col min="5" max="5" width="13.42578125" style="221" customWidth="1"/>
    <col min="6" max="6" width="9.85546875" style="151" customWidth="1"/>
    <col min="7" max="7" width="22" style="151" customWidth="1"/>
    <col min="9" max="9" width="14.7109375" bestFit="1" customWidth="1"/>
    <col min="10" max="10" width="13.28515625" bestFit="1" customWidth="1"/>
    <col min="11" max="11" width="15.7109375" bestFit="1" customWidth="1"/>
  </cols>
  <sheetData>
    <row r="1" spans="1:11" ht="15.75">
      <c r="E1" s="475" t="s">
        <v>185</v>
      </c>
      <c r="F1" s="475"/>
      <c r="G1" s="475"/>
    </row>
    <row r="2" spans="1:11" ht="15.75">
      <c r="E2" s="472" t="s">
        <v>33</v>
      </c>
      <c r="F2" s="472"/>
      <c r="G2" s="472"/>
    </row>
    <row r="3" spans="1:11" ht="15.75">
      <c r="E3" s="472" t="s">
        <v>100</v>
      </c>
      <c r="F3" s="472"/>
      <c r="G3" s="472"/>
    </row>
    <row r="4" spans="1:11" ht="15.75">
      <c r="E4" s="472" t="s">
        <v>27</v>
      </c>
      <c r="F4" s="472"/>
      <c r="G4" s="472"/>
    </row>
    <row r="5" spans="1:11" ht="15.75">
      <c r="E5" s="472" t="s">
        <v>28</v>
      </c>
      <c r="F5" s="472"/>
      <c r="G5" s="472"/>
    </row>
    <row r="6" spans="1:11" ht="15.75">
      <c r="E6" s="472" t="s">
        <v>589</v>
      </c>
      <c r="F6" s="472"/>
      <c r="G6" s="472"/>
    </row>
    <row r="8" spans="1:11" ht="38.25" customHeight="1">
      <c r="A8" s="474" t="s">
        <v>566</v>
      </c>
      <c r="B8" s="474"/>
      <c r="C8" s="474"/>
      <c r="D8" s="474"/>
      <c r="E8" s="474"/>
      <c r="F8" s="474"/>
      <c r="G8" s="474"/>
    </row>
    <row r="10" spans="1:11" ht="82.5" customHeight="1">
      <c r="A10" s="437" t="s">
        <v>34</v>
      </c>
      <c r="B10" s="437" t="s">
        <v>139</v>
      </c>
      <c r="C10" s="437" t="s">
        <v>72</v>
      </c>
      <c r="D10" s="437" t="s">
        <v>140</v>
      </c>
      <c r="E10" s="203" t="s">
        <v>55</v>
      </c>
      <c r="F10" s="437" t="s">
        <v>56</v>
      </c>
      <c r="G10" s="437" t="s">
        <v>39</v>
      </c>
    </row>
    <row r="11" spans="1:11" ht="15.75">
      <c r="A11" s="437"/>
      <c r="B11" s="437"/>
      <c r="C11" s="437"/>
      <c r="D11" s="437"/>
      <c r="E11" s="203"/>
      <c r="F11" s="437"/>
      <c r="G11" s="204" t="s">
        <v>402</v>
      </c>
    </row>
    <row r="12" spans="1:11" s="12" customFormat="1" ht="60.75" customHeight="1">
      <c r="A12" s="156" t="s">
        <v>111</v>
      </c>
      <c r="B12" s="205">
        <v>923</v>
      </c>
      <c r="C12" s="206"/>
      <c r="D12" s="206"/>
      <c r="E12" s="206"/>
      <c r="F12" s="205"/>
      <c r="G12" s="207">
        <f>G13+G30+G34+G49+G63+G39</f>
        <v>15240499.65</v>
      </c>
      <c r="J12" s="429"/>
      <c r="K12" s="430"/>
    </row>
    <row r="13" spans="1:11" ht="15.75">
      <c r="A13" s="86" t="s">
        <v>57</v>
      </c>
      <c r="B13" s="245">
        <v>923</v>
      </c>
      <c r="C13" s="83" t="s">
        <v>73</v>
      </c>
      <c r="D13" s="83" t="s">
        <v>74</v>
      </c>
      <c r="E13" s="83"/>
      <c r="F13" s="245"/>
      <c r="G13" s="76">
        <f>G14+G16+G21+G25+G23</f>
        <v>6875317.6500000004</v>
      </c>
      <c r="J13" s="429"/>
      <c r="K13" s="430"/>
    </row>
    <row r="14" spans="1:11" ht="47.25">
      <c r="A14" s="86" t="s">
        <v>58</v>
      </c>
      <c r="B14" s="245">
        <v>923</v>
      </c>
      <c r="C14" s="83" t="s">
        <v>73</v>
      </c>
      <c r="D14" s="83" t="s">
        <v>75</v>
      </c>
      <c r="E14" s="83"/>
      <c r="F14" s="245"/>
      <c r="G14" s="76">
        <f>G15</f>
        <v>1188000</v>
      </c>
      <c r="I14" s="9"/>
      <c r="K14" s="225"/>
    </row>
    <row r="15" spans="1:11" ht="94.5">
      <c r="A15" s="158" t="s">
        <v>177</v>
      </c>
      <c r="B15" s="85">
        <v>923</v>
      </c>
      <c r="C15" s="63" t="s">
        <v>73</v>
      </c>
      <c r="D15" s="63" t="s">
        <v>75</v>
      </c>
      <c r="E15" s="63" t="s">
        <v>236</v>
      </c>
      <c r="F15" s="85">
        <v>100</v>
      </c>
      <c r="G15" s="208">
        <v>1188000</v>
      </c>
      <c r="K15" s="9"/>
    </row>
    <row r="16" spans="1:11" ht="63">
      <c r="A16" s="86" t="s">
        <v>71</v>
      </c>
      <c r="B16" s="245">
        <v>923</v>
      </c>
      <c r="C16" s="83" t="s">
        <v>73</v>
      </c>
      <c r="D16" s="83" t="s">
        <v>76</v>
      </c>
      <c r="E16" s="83"/>
      <c r="F16" s="245"/>
      <c r="G16" s="76">
        <f>G17</f>
        <v>5445000</v>
      </c>
    </row>
    <row r="17" spans="1:9" ht="15.75">
      <c r="A17" s="86" t="s">
        <v>59</v>
      </c>
      <c r="B17" s="245">
        <v>923</v>
      </c>
      <c r="C17" s="83" t="s">
        <v>73</v>
      </c>
      <c r="D17" s="83" t="s">
        <v>76</v>
      </c>
      <c r="E17" s="83"/>
      <c r="F17" s="245"/>
      <c r="G17" s="76">
        <f>SUM(G18:G20)</f>
        <v>5445000</v>
      </c>
      <c r="I17" s="9"/>
    </row>
    <row r="18" spans="1:9" ht="94.5">
      <c r="A18" s="158" t="s">
        <v>178</v>
      </c>
      <c r="B18" s="85">
        <v>923</v>
      </c>
      <c r="C18" s="63" t="s">
        <v>73</v>
      </c>
      <c r="D18" s="63" t="s">
        <v>76</v>
      </c>
      <c r="E18" s="63" t="s">
        <v>237</v>
      </c>
      <c r="F18" s="85">
        <v>100</v>
      </c>
      <c r="G18" s="75">
        <v>4220000</v>
      </c>
      <c r="I18" s="115"/>
    </row>
    <row r="19" spans="1:9" ht="47.25">
      <c r="A19" s="158" t="s">
        <v>425</v>
      </c>
      <c r="B19" s="85">
        <v>923</v>
      </c>
      <c r="C19" s="63" t="s">
        <v>73</v>
      </c>
      <c r="D19" s="63" t="s">
        <v>76</v>
      </c>
      <c r="E19" s="63" t="s">
        <v>237</v>
      </c>
      <c r="F19" s="85">
        <v>200</v>
      </c>
      <c r="G19" s="75">
        <f>1200000</f>
        <v>1200000</v>
      </c>
    </row>
    <row r="20" spans="1:9" ht="31.5">
      <c r="A20" s="158" t="s">
        <v>179</v>
      </c>
      <c r="B20" s="85">
        <v>923</v>
      </c>
      <c r="C20" s="63" t="s">
        <v>73</v>
      </c>
      <c r="D20" s="63" t="s">
        <v>76</v>
      </c>
      <c r="E20" s="63" t="s">
        <v>237</v>
      </c>
      <c r="F20" s="85">
        <v>800</v>
      </c>
      <c r="G20" s="75">
        <v>25000</v>
      </c>
    </row>
    <row r="21" spans="1:9" s="13" customFormat="1" ht="47.25">
      <c r="A21" s="209" t="s">
        <v>197</v>
      </c>
      <c r="B21" s="245">
        <v>923</v>
      </c>
      <c r="C21" s="83" t="s">
        <v>73</v>
      </c>
      <c r="D21" s="83" t="s">
        <v>78</v>
      </c>
      <c r="E21" s="83"/>
      <c r="F21" s="245"/>
      <c r="G21" s="76">
        <f>G22</f>
        <v>27491.279999999999</v>
      </c>
    </row>
    <row r="22" spans="1:9" s="13" customFormat="1" ht="78.75">
      <c r="A22" s="158" t="s">
        <v>180</v>
      </c>
      <c r="B22" s="85">
        <v>923</v>
      </c>
      <c r="C22" s="63" t="s">
        <v>73</v>
      </c>
      <c r="D22" s="63" t="s">
        <v>78</v>
      </c>
      <c r="E22" s="63" t="s">
        <v>241</v>
      </c>
      <c r="F22" s="85">
        <v>500</v>
      </c>
      <c r="G22" s="75">
        <f>безвозм.пост.!C68</f>
        <v>27491.279999999999</v>
      </c>
    </row>
    <row r="23" spans="1:9" s="13" customFormat="1" ht="15.75">
      <c r="A23" s="86" t="s">
        <v>268</v>
      </c>
      <c r="B23" s="245">
        <v>923</v>
      </c>
      <c r="C23" s="83" t="s">
        <v>73</v>
      </c>
      <c r="D23" s="83" t="s">
        <v>269</v>
      </c>
      <c r="E23" s="83" t="s">
        <v>270</v>
      </c>
      <c r="F23" s="245"/>
      <c r="G23" s="76">
        <f>G24</f>
        <v>100000</v>
      </c>
    </row>
    <row r="24" spans="1:9" s="13" customFormat="1" ht="63">
      <c r="A24" s="88" t="s">
        <v>271</v>
      </c>
      <c r="B24" s="85">
        <v>923</v>
      </c>
      <c r="C24" s="63" t="s">
        <v>73</v>
      </c>
      <c r="D24" s="63" t="s">
        <v>269</v>
      </c>
      <c r="E24" s="63" t="s">
        <v>270</v>
      </c>
      <c r="F24" s="85">
        <v>800</v>
      </c>
      <c r="G24" s="75">
        <v>100000</v>
      </c>
    </row>
    <row r="25" spans="1:9" ht="15.75">
      <c r="A25" s="86" t="s">
        <v>60</v>
      </c>
      <c r="B25" s="245">
        <v>923</v>
      </c>
      <c r="C25" s="83" t="s">
        <v>73</v>
      </c>
      <c r="D25" s="83">
        <v>13</v>
      </c>
      <c r="E25" s="83"/>
      <c r="F25" s="245"/>
      <c r="G25" s="76">
        <f>SUM(G26:G29)</f>
        <v>114826.37</v>
      </c>
    </row>
    <row r="26" spans="1:9" ht="83.25" customHeight="1">
      <c r="A26" s="88" t="s">
        <v>426</v>
      </c>
      <c r="B26" s="85">
        <v>923</v>
      </c>
      <c r="C26" s="63" t="s">
        <v>73</v>
      </c>
      <c r="D26" s="63">
        <v>13</v>
      </c>
      <c r="E26" s="63" t="s">
        <v>238</v>
      </c>
      <c r="F26" s="85">
        <v>200</v>
      </c>
      <c r="G26" s="75">
        <v>64826.37</v>
      </c>
    </row>
    <row r="27" spans="1:9" s="65" customFormat="1" ht="53.25" customHeight="1">
      <c r="A27" s="88" t="s">
        <v>427</v>
      </c>
      <c r="B27" s="85">
        <v>923</v>
      </c>
      <c r="C27" s="63" t="s">
        <v>73</v>
      </c>
      <c r="D27" s="63">
        <v>13</v>
      </c>
      <c r="E27" s="63" t="s">
        <v>239</v>
      </c>
      <c r="F27" s="85">
        <v>200</v>
      </c>
      <c r="G27" s="75">
        <v>50000</v>
      </c>
    </row>
    <row r="28" spans="1:9" s="65" customFormat="1" ht="36.75" customHeight="1">
      <c r="A28" s="147" t="s">
        <v>451</v>
      </c>
      <c r="B28" s="85">
        <v>923</v>
      </c>
      <c r="C28" s="63" t="s">
        <v>73</v>
      </c>
      <c r="D28" s="63" t="s">
        <v>461</v>
      </c>
      <c r="E28" s="63" t="s">
        <v>450</v>
      </c>
      <c r="F28" s="85">
        <v>200</v>
      </c>
      <c r="G28" s="75">
        <v>0</v>
      </c>
    </row>
    <row r="29" spans="1:9" s="65" customFormat="1" ht="63.75" customHeight="1">
      <c r="A29" s="99" t="s">
        <v>470</v>
      </c>
      <c r="B29" s="85">
        <v>923</v>
      </c>
      <c r="C29" s="63" t="s">
        <v>73</v>
      </c>
      <c r="D29" s="63" t="s">
        <v>461</v>
      </c>
      <c r="E29" s="63" t="s">
        <v>471</v>
      </c>
      <c r="F29" s="85">
        <v>200</v>
      </c>
      <c r="G29" s="75"/>
    </row>
    <row r="30" spans="1:9" ht="15.75">
      <c r="A30" s="98" t="s">
        <v>61</v>
      </c>
      <c r="B30" s="245">
        <v>923</v>
      </c>
      <c r="C30" s="83" t="s">
        <v>75</v>
      </c>
      <c r="D30" s="83" t="s">
        <v>74</v>
      </c>
      <c r="E30" s="83"/>
      <c r="F30" s="245"/>
      <c r="G30" s="76">
        <f>G31</f>
        <v>288600</v>
      </c>
    </row>
    <row r="31" spans="1:9" ht="15.75">
      <c r="A31" s="86" t="s">
        <v>62</v>
      </c>
      <c r="B31" s="245">
        <v>923</v>
      </c>
      <c r="C31" s="83" t="s">
        <v>75</v>
      </c>
      <c r="D31" s="83" t="s">
        <v>79</v>
      </c>
      <c r="E31" s="83"/>
      <c r="F31" s="245"/>
      <c r="G31" s="76">
        <f>G32+G33</f>
        <v>288600</v>
      </c>
    </row>
    <row r="32" spans="1:9" ht="110.25">
      <c r="A32" s="158" t="s">
        <v>181</v>
      </c>
      <c r="B32" s="85">
        <v>923</v>
      </c>
      <c r="C32" s="63" t="s">
        <v>75</v>
      </c>
      <c r="D32" s="63" t="s">
        <v>79</v>
      </c>
      <c r="E32" s="63" t="s">
        <v>240</v>
      </c>
      <c r="F32" s="85">
        <v>100</v>
      </c>
      <c r="G32" s="75">
        <f>безвозм.пост.!C6+безвозм.пост.!C7</f>
        <v>250000</v>
      </c>
      <c r="H32" s="35"/>
      <c r="I32" s="115"/>
    </row>
    <row r="33" spans="1:8" ht="47.25">
      <c r="A33" s="158" t="s">
        <v>428</v>
      </c>
      <c r="B33" s="85">
        <v>923</v>
      </c>
      <c r="C33" s="63" t="s">
        <v>75</v>
      </c>
      <c r="D33" s="63" t="s">
        <v>79</v>
      </c>
      <c r="E33" s="63" t="s">
        <v>240</v>
      </c>
      <c r="F33" s="85">
        <v>200</v>
      </c>
      <c r="G33" s="75">
        <f>безвозм.пост.!C8</f>
        <v>38600</v>
      </c>
      <c r="H33" s="35"/>
    </row>
    <row r="34" spans="1:8" ht="31.5">
      <c r="A34" s="86" t="s">
        <v>63</v>
      </c>
      <c r="B34" s="245">
        <v>923</v>
      </c>
      <c r="C34" s="83" t="s">
        <v>79</v>
      </c>
      <c r="D34" s="83" t="s">
        <v>74</v>
      </c>
      <c r="E34" s="83"/>
      <c r="F34" s="245"/>
      <c r="G34" s="76">
        <f>G35+G37</f>
        <v>900000</v>
      </c>
      <c r="H34" s="35"/>
    </row>
    <row r="35" spans="1:8" ht="15.75">
      <c r="A35" s="86" t="s">
        <v>64</v>
      </c>
      <c r="B35" s="245">
        <v>923</v>
      </c>
      <c r="C35" s="83" t="s">
        <v>79</v>
      </c>
      <c r="D35" s="83">
        <v>10</v>
      </c>
      <c r="E35" s="83"/>
      <c r="F35" s="245"/>
      <c r="G35" s="76">
        <f>G36</f>
        <v>900000</v>
      </c>
      <c r="H35" s="35"/>
    </row>
    <row r="36" spans="1:8" ht="63">
      <c r="A36" s="210" t="s">
        <v>430</v>
      </c>
      <c r="B36" s="85">
        <v>923</v>
      </c>
      <c r="C36" s="63" t="s">
        <v>79</v>
      </c>
      <c r="D36" s="63">
        <v>10</v>
      </c>
      <c r="E36" s="63" t="s">
        <v>266</v>
      </c>
      <c r="F36" s="85">
        <v>200</v>
      </c>
      <c r="G36" s="75">
        <f>'план работы'!F25</f>
        <v>900000</v>
      </c>
      <c r="H36" s="35"/>
    </row>
    <row r="37" spans="1:8" s="13" customFormat="1" ht="15.75" hidden="1">
      <c r="A37" s="146"/>
      <c r="B37" s="245"/>
      <c r="C37" s="83"/>
      <c r="D37" s="83"/>
      <c r="E37" s="83"/>
      <c r="F37" s="245"/>
      <c r="G37" s="76"/>
      <c r="H37" s="36"/>
    </row>
    <row r="38" spans="1:8" ht="15.75" hidden="1">
      <c r="A38" s="147"/>
      <c r="B38" s="85"/>
      <c r="C38" s="63"/>
      <c r="D38" s="63"/>
      <c r="E38" s="63"/>
      <c r="F38" s="85"/>
      <c r="G38" s="75"/>
      <c r="H38" s="35"/>
    </row>
    <row r="39" spans="1:8" s="13" customFormat="1" ht="15.75">
      <c r="A39" s="146" t="s">
        <v>65</v>
      </c>
      <c r="B39" s="245">
        <v>923</v>
      </c>
      <c r="C39" s="83" t="s">
        <v>76</v>
      </c>
      <c r="D39" s="83" t="s">
        <v>74</v>
      </c>
      <c r="E39" s="83"/>
      <c r="F39" s="245"/>
      <c r="G39" s="76">
        <f>G40+G42+G47</f>
        <v>3063936</v>
      </c>
      <c r="H39" s="36"/>
    </row>
    <row r="40" spans="1:8" s="199" customFormat="1" ht="15.75">
      <c r="A40" s="146" t="s">
        <v>460</v>
      </c>
      <c r="B40" s="245">
        <v>923</v>
      </c>
      <c r="C40" s="83" t="s">
        <v>76</v>
      </c>
      <c r="D40" s="83" t="s">
        <v>77</v>
      </c>
      <c r="E40" s="83"/>
      <c r="F40" s="245"/>
      <c r="G40" s="76">
        <f>G41</f>
        <v>0</v>
      </c>
      <c r="H40" s="198"/>
    </row>
    <row r="41" spans="1:8" s="199" customFormat="1" ht="63">
      <c r="A41" s="147" t="s">
        <v>458</v>
      </c>
      <c r="B41" s="85">
        <v>923</v>
      </c>
      <c r="C41" s="63" t="s">
        <v>76</v>
      </c>
      <c r="D41" s="63" t="s">
        <v>77</v>
      </c>
      <c r="E41" s="63" t="s">
        <v>465</v>
      </c>
      <c r="F41" s="85">
        <v>200</v>
      </c>
      <c r="G41" s="75">
        <f>безвозм.пост.!C20</f>
        <v>0</v>
      </c>
      <c r="H41" s="198"/>
    </row>
    <row r="42" spans="1:8" s="13" customFormat="1" ht="15.75">
      <c r="A42" s="146" t="s">
        <v>226</v>
      </c>
      <c r="B42" s="245">
        <v>923</v>
      </c>
      <c r="C42" s="83" t="s">
        <v>76</v>
      </c>
      <c r="D42" s="83" t="s">
        <v>227</v>
      </c>
      <c r="E42" s="83"/>
      <c r="F42" s="245"/>
      <c r="G42" s="76">
        <f>G43+G44+G45+G46</f>
        <v>3063936</v>
      </c>
      <c r="H42" s="36"/>
    </row>
    <row r="43" spans="1:8" s="199" customFormat="1" ht="132.75" customHeight="1">
      <c r="A43" s="147" t="s">
        <v>432</v>
      </c>
      <c r="B43" s="85">
        <v>923</v>
      </c>
      <c r="C43" s="63" t="s">
        <v>76</v>
      </c>
      <c r="D43" s="63" t="s">
        <v>227</v>
      </c>
      <c r="E43" s="63" t="s">
        <v>498</v>
      </c>
      <c r="F43" s="85">
        <v>200</v>
      </c>
      <c r="G43" s="75">
        <f>безвозм.пост.!C48</f>
        <v>818200</v>
      </c>
      <c r="H43" s="198"/>
    </row>
    <row r="44" spans="1:8" s="13" customFormat="1" ht="94.5">
      <c r="A44" s="147" t="s">
        <v>433</v>
      </c>
      <c r="B44" s="85">
        <v>923</v>
      </c>
      <c r="C44" s="63" t="s">
        <v>76</v>
      </c>
      <c r="D44" s="63" t="s">
        <v>227</v>
      </c>
      <c r="E44" s="63" t="s">
        <v>398</v>
      </c>
      <c r="F44" s="85">
        <v>200</v>
      </c>
      <c r="G44" s="75">
        <f>безвозм.пост.!C52</f>
        <v>1100000</v>
      </c>
      <c r="H44" s="36"/>
    </row>
    <row r="45" spans="1:8" s="199" customFormat="1" ht="124.5" customHeight="1">
      <c r="A45" s="147" t="s">
        <v>439</v>
      </c>
      <c r="B45" s="85">
        <v>923</v>
      </c>
      <c r="C45" s="63" t="s">
        <v>76</v>
      </c>
      <c r="D45" s="63" t="s">
        <v>227</v>
      </c>
      <c r="E45" s="63" t="s">
        <v>242</v>
      </c>
      <c r="F45" s="85">
        <v>200</v>
      </c>
      <c r="G45" s="75">
        <f>безвозм.пост.!C44</f>
        <v>450000</v>
      </c>
      <c r="H45" s="198"/>
    </row>
    <row r="46" spans="1:8" s="199" customFormat="1" ht="63">
      <c r="A46" s="147" t="s">
        <v>440</v>
      </c>
      <c r="B46" s="85">
        <v>923</v>
      </c>
      <c r="C46" s="63" t="s">
        <v>76</v>
      </c>
      <c r="D46" s="63" t="s">
        <v>227</v>
      </c>
      <c r="E46" s="63" t="s">
        <v>243</v>
      </c>
      <c r="F46" s="85">
        <v>200</v>
      </c>
      <c r="G46" s="75">
        <f>безвозм.пост.!C46</f>
        <v>695736</v>
      </c>
      <c r="H46" s="198"/>
    </row>
    <row r="47" spans="1:8" s="13" customFormat="1" ht="15.75" hidden="1">
      <c r="A47" s="146" t="s">
        <v>412</v>
      </c>
      <c r="B47" s="245">
        <v>923</v>
      </c>
      <c r="C47" s="83" t="s">
        <v>76</v>
      </c>
      <c r="D47" s="83" t="s">
        <v>413</v>
      </c>
      <c r="E47" s="83"/>
      <c r="F47" s="245"/>
      <c r="G47" s="76">
        <f>G48</f>
        <v>0</v>
      </c>
      <c r="H47" s="36"/>
    </row>
    <row r="48" spans="1:8" s="199" customFormat="1" ht="94.5" hidden="1">
      <c r="A48" s="147" t="s">
        <v>429</v>
      </c>
      <c r="B48" s="85">
        <v>923</v>
      </c>
      <c r="C48" s="63" t="s">
        <v>76</v>
      </c>
      <c r="D48" s="63" t="s">
        <v>413</v>
      </c>
      <c r="E48" s="63" t="s">
        <v>414</v>
      </c>
      <c r="F48" s="85">
        <v>200</v>
      </c>
      <c r="G48" s="75">
        <f>безвозм.пост.!C66</f>
        <v>0</v>
      </c>
      <c r="H48" s="198"/>
    </row>
    <row r="49" spans="1:8" ht="15.75">
      <c r="A49" s="98" t="s">
        <v>66</v>
      </c>
      <c r="B49" s="245">
        <v>923</v>
      </c>
      <c r="C49" s="83" t="s">
        <v>77</v>
      </c>
      <c r="D49" s="83" t="s">
        <v>74</v>
      </c>
      <c r="E49" s="83"/>
      <c r="F49" s="245"/>
      <c r="G49" s="76">
        <f>G50+G57+G52</f>
        <v>3882646</v>
      </c>
      <c r="H49" s="35"/>
    </row>
    <row r="50" spans="1:8" s="65" customFormat="1" ht="15.75" hidden="1">
      <c r="A50" s="98" t="s">
        <v>475</v>
      </c>
      <c r="B50" s="245">
        <v>923</v>
      </c>
      <c r="C50" s="83" t="s">
        <v>77</v>
      </c>
      <c r="D50" s="83" t="s">
        <v>73</v>
      </c>
      <c r="E50" s="83"/>
      <c r="F50" s="245"/>
      <c r="G50" s="76">
        <f>G51</f>
        <v>0</v>
      </c>
      <c r="H50" s="224"/>
    </row>
    <row r="51" spans="1:8" s="65" customFormat="1" ht="94.5" hidden="1">
      <c r="A51" s="99" t="s">
        <v>474</v>
      </c>
      <c r="B51" s="85">
        <v>923</v>
      </c>
      <c r="C51" s="63" t="s">
        <v>77</v>
      </c>
      <c r="D51" s="63" t="s">
        <v>73</v>
      </c>
      <c r="E51" s="63" t="s">
        <v>473</v>
      </c>
      <c r="F51" s="85">
        <v>400</v>
      </c>
      <c r="G51" s="75">
        <v>0</v>
      </c>
      <c r="H51" s="224"/>
    </row>
    <row r="52" spans="1:8" ht="15.75">
      <c r="A52" s="98" t="s">
        <v>223</v>
      </c>
      <c r="B52" s="245">
        <v>923</v>
      </c>
      <c r="C52" s="83" t="s">
        <v>77</v>
      </c>
      <c r="D52" s="83" t="s">
        <v>75</v>
      </c>
      <c r="E52" s="83"/>
      <c r="F52" s="245"/>
      <c r="G52" s="76">
        <f>G53+G54+G55+G56</f>
        <v>1394646</v>
      </c>
      <c r="H52" s="35"/>
    </row>
    <row r="53" spans="1:8" s="65" customFormat="1" ht="47.25">
      <c r="A53" s="99" t="s">
        <v>448</v>
      </c>
      <c r="B53" s="85">
        <v>923</v>
      </c>
      <c r="C53" s="63" t="s">
        <v>77</v>
      </c>
      <c r="D53" s="63" t="s">
        <v>75</v>
      </c>
      <c r="E53" s="63" t="s">
        <v>318</v>
      </c>
      <c r="F53" s="85">
        <v>200</v>
      </c>
      <c r="G53" s="75">
        <f>безвозм.пост.!C42</f>
        <v>1000000</v>
      </c>
      <c r="H53" s="224"/>
    </row>
    <row r="54" spans="1:8" s="65" customFormat="1" ht="63.75" thickBot="1">
      <c r="A54" s="157" t="s">
        <v>449</v>
      </c>
      <c r="B54" s="85">
        <v>923</v>
      </c>
      <c r="C54" s="63" t="s">
        <v>77</v>
      </c>
      <c r="D54" s="63" t="s">
        <v>75</v>
      </c>
      <c r="E54" s="63" t="s">
        <v>423</v>
      </c>
      <c r="F54" s="85">
        <v>200</v>
      </c>
      <c r="G54" s="75">
        <f>безвозм.пост.!C56</f>
        <v>394646</v>
      </c>
      <c r="H54" s="224"/>
    </row>
    <row r="55" spans="1:8" s="65" customFormat="1" ht="47.25" hidden="1">
      <c r="A55" s="99" t="s">
        <v>476</v>
      </c>
      <c r="B55" s="85">
        <v>923</v>
      </c>
      <c r="C55" s="63" t="s">
        <v>77</v>
      </c>
      <c r="D55" s="63" t="s">
        <v>75</v>
      </c>
      <c r="E55" s="63" t="s">
        <v>477</v>
      </c>
      <c r="F55" s="85"/>
      <c r="G55" s="75">
        <f>безвозм.пост.!C58</f>
        <v>0</v>
      </c>
      <c r="H55" s="224"/>
    </row>
    <row r="56" spans="1:8" s="65" customFormat="1" ht="63" hidden="1">
      <c r="A56" s="99" t="s">
        <v>486</v>
      </c>
      <c r="B56" s="85">
        <v>923</v>
      </c>
      <c r="C56" s="63" t="s">
        <v>77</v>
      </c>
      <c r="D56" s="63" t="s">
        <v>75</v>
      </c>
      <c r="E56" s="63" t="s">
        <v>489</v>
      </c>
      <c r="F56" s="85">
        <v>200</v>
      </c>
      <c r="G56" s="75">
        <f>безвозм.пост.!C64</f>
        <v>0</v>
      </c>
      <c r="H56" s="224"/>
    </row>
    <row r="57" spans="1:8" ht="20.25" customHeight="1">
      <c r="A57" s="86" t="s">
        <v>67</v>
      </c>
      <c r="B57" s="245">
        <v>923</v>
      </c>
      <c r="C57" s="83" t="s">
        <v>77</v>
      </c>
      <c r="D57" s="83" t="s">
        <v>79</v>
      </c>
      <c r="E57" s="83"/>
      <c r="F57" s="245"/>
      <c r="G57" s="76">
        <f>SUM(G58:G61)</f>
        <v>2488000</v>
      </c>
      <c r="H57" s="35"/>
    </row>
    <row r="58" spans="1:8" ht="47.25">
      <c r="A58" s="210" t="s">
        <v>431</v>
      </c>
      <c r="B58" s="85">
        <v>923</v>
      </c>
      <c r="C58" s="63" t="s">
        <v>77</v>
      </c>
      <c r="D58" s="63" t="s">
        <v>79</v>
      </c>
      <c r="E58" s="63" t="s">
        <v>249</v>
      </c>
      <c r="F58" s="85">
        <v>200</v>
      </c>
      <c r="G58" s="75">
        <f>'план работы'!F6</f>
        <v>238000</v>
      </c>
      <c r="H58" s="35"/>
    </row>
    <row r="59" spans="1:8" ht="63.75" thickBot="1">
      <c r="A59" s="500" t="s">
        <v>434</v>
      </c>
      <c r="B59" s="85">
        <v>923</v>
      </c>
      <c r="C59" s="63" t="s">
        <v>77</v>
      </c>
      <c r="D59" s="63" t="s">
        <v>79</v>
      </c>
      <c r="E59" s="63" t="s">
        <v>251</v>
      </c>
      <c r="F59" s="85">
        <v>200</v>
      </c>
      <c r="G59" s="75">
        <f>'план работы'!F10</f>
        <v>1900000</v>
      </c>
      <c r="H59" s="35"/>
    </row>
    <row r="60" spans="1:8" s="87" customFormat="1" ht="31.5">
      <c r="A60" s="99" t="s">
        <v>444</v>
      </c>
      <c r="B60" s="85">
        <v>923</v>
      </c>
      <c r="C60" s="63" t="s">
        <v>77</v>
      </c>
      <c r="D60" s="63" t="s">
        <v>79</v>
      </c>
      <c r="E60" s="63" t="s">
        <v>319</v>
      </c>
      <c r="F60" s="85"/>
      <c r="G60" s="75">
        <f>безвозм.пост.!C50</f>
        <v>350000</v>
      </c>
      <c r="H60" s="344"/>
    </row>
    <row r="61" spans="1:8" s="65" customFormat="1" ht="48.75" customHeight="1">
      <c r="A61" s="351" t="s">
        <v>531</v>
      </c>
      <c r="B61" s="85">
        <v>923</v>
      </c>
      <c r="C61" s="63" t="s">
        <v>77</v>
      </c>
      <c r="D61" s="63" t="s">
        <v>79</v>
      </c>
      <c r="E61" s="63" t="s">
        <v>530</v>
      </c>
      <c r="F61" s="85"/>
      <c r="G61" s="75">
        <f>безвозм.пост.!C16</f>
        <v>0</v>
      </c>
      <c r="H61" s="224"/>
    </row>
    <row r="62" spans="1:8" s="13" customFormat="1" ht="15.75">
      <c r="A62" s="209" t="s">
        <v>135</v>
      </c>
      <c r="B62" s="245">
        <v>923</v>
      </c>
      <c r="C62" s="83" t="s">
        <v>141</v>
      </c>
      <c r="D62" s="83" t="s">
        <v>74</v>
      </c>
      <c r="E62" s="83"/>
      <c r="F62" s="245"/>
      <c r="G62" s="76">
        <f>G63</f>
        <v>230000</v>
      </c>
      <c r="H62" s="36"/>
    </row>
    <row r="63" spans="1:8" ht="15.75">
      <c r="A63" s="86" t="s">
        <v>68</v>
      </c>
      <c r="B63" s="245">
        <v>923</v>
      </c>
      <c r="C63" s="83">
        <v>10</v>
      </c>
      <c r="D63" s="83" t="s">
        <v>73</v>
      </c>
      <c r="E63" s="63"/>
      <c r="F63" s="85"/>
      <c r="G63" s="76">
        <f>G64</f>
        <v>230000</v>
      </c>
      <c r="H63" s="35"/>
    </row>
    <row r="64" spans="1:8" ht="47.25">
      <c r="A64" s="158" t="s">
        <v>182</v>
      </c>
      <c r="B64" s="245">
        <v>923</v>
      </c>
      <c r="C64" s="83">
        <v>10</v>
      </c>
      <c r="D64" s="83" t="s">
        <v>73</v>
      </c>
      <c r="E64" s="63" t="s">
        <v>265</v>
      </c>
      <c r="F64" s="85">
        <v>300</v>
      </c>
      <c r="G64" s="75">
        <v>230000</v>
      </c>
      <c r="H64" s="35"/>
    </row>
    <row r="65" spans="1:10" s="12" customFormat="1" ht="62.25" customHeight="1">
      <c r="A65" s="156" t="s">
        <v>114</v>
      </c>
      <c r="B65" s="205">
        <v>923</v>
      </c>
      <c r="C65" s="206"/>
      <c r="D65" s="206"/>
      <c r="E65" s="211"/>
      <c r="F65" s="212"/>
      <c r="G65" s="213">
        <f>G66+G85+G87+G89</f>
        <v>10009500.35</v>
      </c>
      <c r="H65" s="37"/>
    </row>
    <row r="66" spans="1:10" ht="15.75">
      <c r="A66" s="86" t="s">
        <v>362</v>
      </c>
      <c r="B66" s="245">
        <v>923</v>
      </c>
      <c r="C66" s="83" t="s">
        <v>80</v>
      </c>
      <c r="D66" s="83" t="s">
        <v>74</v>
      </c>
      <c r="E66" s="83"/>
      <c r="F66" s="245"/>
      <c r="G66" s="76">
        <f>G67</f>
        <v>9509500.3499999996</v>
      </c>
      <c r="H66" s="35"/>
    </row>
    <row r="67" spans="1:10" ht="15.75">
      <c r="A67" s="86" t="s">
        <v>69</v>
      </c>
      <c r="B67" s="245">
        <v>923</v>
      </c>
      <c r="C67" s="83" t="s">
        <v>80</v>
      </c>
      <c r="D67" s="83" t="s">
        <v>73</v>
      </c>
      <c r="E67" s="83"/>
      <c r="F67" s="245"/>
      <c r="G67" s="76">
        <f>G68+G76+G81+G83</f>
        <v>9509500.3499999996</v>
      </c>
      <c r="H67" s="35"/>
    </row>
    <row r="68" spans="1:10" s="13" customFormat="1" ht="31.5">
      <c r="A68" s="86" t="s">
        <v>70</v>
      </c>
      <c r="B68" s="245">
        <v>923</v>
      </c>
      <c r="C68" s="83" t="s">
        <v>80</v>
      </c>
      <c r="D68" s="83" t="s">
        <v>73</v>
      </c>
      <c r="E68" s="83" t="s">
        <v>254</v>
      </c>
      <c r="F68" s="245"/>
      <c r="G68" s="76">
        <f>SUM(G69:G75)</f>
        <v>5384510</v>
      </c>
    </row>
    <row r="69" spans="1:10" ht="94.5">
      <c r="A69" s="210" t="s">
        <v>192</v>
      </c>
      <c r="B69" s="85">
        <v>923</v>
      </c>
      <c r="C69" s="63" t="s">
        <v>80</v>
      </c>
      <c r="D69" s="63" t="s">
        <v>73</v>
      </c>
      <c r="E69" s="63" t="s">
        <v>254</v>
      </c>
      <c r="F69" s="85">
        <v>100</v>
      </c>
      <c r="G69" s="94">
        <v>2451172</v>
      </c>
    </row>
    <row r="70" spans="1:10" ht="126">
      <c r="A70" s="210" t="s">
        <v>191</v>
      </c>
      <c r="B70" s="85">
        <v>923</v>
      </c>
      <c r="C70" s="63" t="s">
        <v>80</v>
      </c>
      <c r="D70" s="63" t="s">
        <v>73</v>
      </c>
      <c r="E70" s="63" t="s">
        <v>255</v>
      </c>
      <c r="F70" s="85">
        <v>100</v>
      </c>
      <c r="G70" s="94">
        <v>50000</v>
      </c>
    </row>
    <row r="71" spans="1:10" ht="47.25">
      <c r="A71" s="210" t="s">
        <v>435</v>
      </c>
      <c r="B71" s="85">
        <v>923</v>
      </c>
      <c r="C71" s="63" t="s">
        <v>80</v>
      </c>
      <c r="D71" s="63" t="s">
        <v>73</v>
      </c>
      <c r="E71" s="63" t="s">
        <v>254</v>
      </c>
      <c r="F71" s="85">
        <v>200</v>
      </c>
      <c r="G71" s="94">
        <f>1692338+'план работы'!F58+'план работы'!F59</f>
        <v>1992338</v>
      </c>
      <c r="I71" s="9"/>
      <c r="J71" s="9"/>
    </row>
    <row r="72" spans="1:10" ht="47.25">
      <c r="A72" s="210" t="s">
        <v>496</v>
      </c>
      <c r="B72" s="85">
        <v>923</v>
      </c>
      <c r="C72" s="63" t="s">
        <v>80</v>
      </c>
      <c r="D72" s="63" t="s">
        <v>73</v>
      </c>
      <c r="E72" s="63" t="s">
        <v>495</v>
      </c>
      <c r="F72" s="85">
        <v>200</v>
      </c>
      <c r="G72" s="94">
        <f>'план работы'!F46</f>
        <v>850000</v>
      </c>
      <c r="I72" s="9"/>
      <c r="J72" s="9"/>
    </row>
    <row r="73" spans="1:10" ht="31.5">
      <c r="A73" s="210" t="s">
        <v>517</v>
      </c>
      <c r="B73" s="85">
        <v>923</v>
      </c>
      <c r="C73" s="63" t="s">
        <v>80</v>
      </c>
      <c r="D73" s="63" t="s">
        <v>73</v>
      </c>
      <c r="E73" s="63" t="s">
        <v>518</v>
      </c>
      <c r="F73" s="85">
        <v>200</v>
      </c>
      <c r="G73" s="94"/>
      <c r="I73" s="9"/>
      <c r="J73" s="9"/>
    </row>
    <row r="74" spans="1:10" ht="47.25">
      <c r="A74" s="210" t="s">
        <v>193</v>
      </c>
      <c r="B74" s="85">
        <v>923</v>
      </c>
      <c r="C74" s="63" t="s">
        <v>80</v>
      </c>
      <c r="D74" s="63" t="s">
        <v>73</v>
      </c>
      <c r="E74" s="63" t="s">
        <v>254</v>
      </c>
      <c r="F74" s="85">
        <v>800</v>
      </c>
      <c r="G74" s="94">
        <v>41000</v>
      </c>
    </row>
    <row r="75" spans="1:10" ht="47.25">
      <c r="A75" s="88" t="s">
        <v>400</v>
      </c>
      <c r="B75" s="63" t="s">
        <v>401</v>
      </c>
      <c r="C75" s="63" t="s">
        <v>80</v>
      </c>
      <c r="D75" s="85">
        <v>1</v>
      </c>
      <c r="E75" s="63" t="s">
        <v>399</v>
      </c>
      <c r="F75" s="85">
        <v>200</v>
      </c>
      <c r="G75" s="214">
        <f>безвозм.пост.!C54</f>
        <v>0</v>
      </c>
    </row>
    <row r="76" spans="1:10" s="87" customFormat="1" ht="15.75">
      <c r="A76" s="86" t="s">
        <v>202</v>
      </c>
      <c r="B76" s="245">
        <v>923</v>
      </c>
      <c r="C76" s="100" t="s">
        <v>80</v>
      </c>
      <c r="D76" s="100" t="s">
        <v>73</v>
      </c>
      <c r="E76" s="100" t="s">
        <v>267</v>
      </c>
      <c r="F76" s="244"/>
      <c r="G76" s="104">
        <f>G77+G78+G79+G80</f>
        <v>1464224.3499999999</v>
      </c>
    </row>
    <row r="77" spans="1:10" s="65" customFormat="1" ht="126">
      <c r="A77" s="88" t="s">
        <v>199</v>
      </c>
      <c r="B77" s="85">
        <v>923</v>
      </c>
      <c r="C77" s="93" t="s">
        <v>80</v>
      </c>
      <c r="D77" s="93" t="s">
        <v>73</v>
      </c>
      <c r="E77" s="63" t="s">
        <v>390</v>
      </c>
      <c r="F77" s="85">
        <v>100</v>
      </c>
      <c r="G77" s="94">
        <f>безвозм.пост.!C25+безвозм.пост.!C26</f>
        <v>663379.56000000006</v>
      </c>
      <c r="I77" s="225"/>
    </row>
    <row r="78" spans="1:10" s="87" customFormat="1" ht="63">
      <c r="A78" s="88" t="s">
        <v>437</v>
      </c>
      <c r="B78" s="85">
        <v>923</v>
      </c>
      <c r="C78" s="93" t="s">
        <v>80</v>
      </c>
      <c r="D78" s="93" t="s">
        <v>73</v>
      </c>
      <c r="E78" s="63" t="s">
        <v>390</v>
      </c>
      <c r="F78" s="85">
        <v>200</v>
      </c>
      <c r="G78" s="94">
        <f>безвозм.пост.!C27</f>
        <v>189915.31999999995</v>
      </c>
    </row>
    <row r="79" spans="1:10" s="87" customFormat="1" ht="126">
      <c r="A79" s="88" t="s">
        <v>200</v>
      </c>
      <c r="B79" s="85">
        <v>923</v>
      </c>
      <c r="C79" s="93" t="s">
        <v>80</v>
      </c>
      <c r="D79" s="93" t="s">
        <v>73</v>
      </c>
      <c r="E79" s="63" t="s">
        <v>261</v>
      </c>
      <c r="F79" s="85">
        <v>100</v>
      </c>
      <c r="G79" s="94">
        <f>безвозм.пост.!C32</f>
        <v>580383</v>
      </c>
    </row>
    <row r="80" spans="1:10" s="87" customFormat="1" ht="129.75" customHeight="1">
      <c r="A80" s="88" t="s">
        <v>201</v>
      </c>
      <c r="B80" s="85">
        <v>923</v>
      </c>
      <c r="C80" s="63" t="s">
        <v>80</v>
      </c>
      <c r="D80" s="63" t="s">
        <v>73</v>
      </c>
      <c r="E80" s="63" t="s">
        <v>262</v>
      </c>
      <c r="F80" s="85">
        <v>100</v>
      </c>
      <c r="G80" s="94">
        <f>безвозм.пост.!C36</f>
        <v>30546.47</v>
      </c>
    </row>
    <row r="81" spans="1:11" s="84" customFormat="1" ht="15.75">
      <c r="A81" s="86" t="s">
        <v>204</v>
      </c>
      <c r="B81" s="245">
        <v>923</v>
      </c>
      <c r="C81" s="100" t="s">
        <v>80</v>
      </c>
      <c r="D81" s="100" t="s">
        <v>73</v>
      </c>
      <c r="E81" s="100" t="s">
        <v>263</v>
      </c>
      <c r="F81" s="245"/>
      <c r="G81" s="101">
        <f>G82</f>
        <v>1500000</v>
      </c>
    </row>
    <row r="82" spans="1:11" s="87" customFormat="1" ht="48" thickBot="1">
      <c r="A82" s="88" t="s">
        <v>443</v>
      </c>
      <c r="B82" s="85">
        <v>923</v>
      </c>
      <c r="C82" s="93" t="s">
        <v>80</v>
      </c>
      <c r="D82" s="93" t="s">
        <v>73</v>
      </c>
      <c r="E82" s="63" t="s">
        <v>264</v>
      </c>
      <c r="F82" s="85">
        <v>200</v>
      </c>
      <c r="G82" s="102">
        <f>безвозм.пост.!C40</f>
        <v>1500000</v>
      </c>
    </row>
    <row r="83" spans="1:11" s="87" customFormat="1" ht="47.25">
      <c r="A83" s="86" t="s">
        <v>392</v>
      </c>
      <c r="B83" s="245">
        <v>923</v>
      </c>
      <c r="C83" s="100" t="s">
        <v>80</v>
      </c>
      <c r="D83" s="100" t="s">
        <v>73</v>
      </c>
      <c r="E83" s="83" t="s">
        <v>384</v>
      </c>
      <c r="F83" s="245"/>
      <c r="G83" s="152">
        <f>G84</f>
        <v>1160766</v>
      </c>
    </row>
    <row r="84" spans="1:11" s="87" customFormat="1" ht="126">
      <c r="A84" s="88" t="s">
        <v>194</v>
      </c>
      <c r="B84" s="85">
        <v>923</v>
      </c>
      <c r="C84" s="93" t="s">
        <v>80</v>
      </c>
      <c r="D84" s="93" t="s">
        <v>73</v>
      </c>
      <c r="E84" s="63" t="s">
        <v>382</v>
      </c>
      <c r="F84" s="85">
        <v>100</v>
      </c>
      <c r="G84" s="153">
        <f>безвозм.пост.!C9</f>
        <v>1160766</v>
      </c>
    </row>
    <row r="85" spans="1:11" ht="31.5">
      <c r="A85" s="86" t="s">
        <v>363</v>
      </c>
      <c r="B85" s="245">
        <v>923</v>
      </c>
      <c r="C85" s="83">
        <v>11</v>
      </c>
      <c r="D85" s="83" t="s">
        <v>77</v>
      </c>
      <c r="E85" s="100" t="s">
        <v>256</v>
      </c>
      <c r="F85" s="85"/>
      <c r="G85" s="76">
        <f>G86</f>
        <v>100000</v>
      </c>
    </row>
    <row r="86" spans="1:11" ht="54" customHeight="1">
      <c r="A86" s="210" t="s">
        <v>436</v>
      </c>
      <c r="B86" s="85">
        <v>923</v>
      </c>
      <c r="C86" s="63">
        <v>11</v>
      </c>
      <c r="D86" s="63" t="s">
        <v>77</v>
      </c>
      <c r="E86" s="63" t="s">
        <v>257</v>
      </c>
      <c r="F86" s="85">
        <v>200</v>
      </c>
      <c r="G86" s="75">
        <v>100000</v>
      </c>
    </row>
    <row r="87" spans="1:11" ht="15.75">
      <c r="A87" s="215" t="s">
        <v>67</v>
      </c>
      <c r="B87" s="85">
        <v>923</v>
      </c>
      <c r="C87" s="216" t="s">
        <v>77</v>
      </c>
      <c r="D87" s="216" t="s">
        <v>79</v>
      </c>
      <c r="E87" s="100" t="s">
        <v>258</v>
      </c>
      <c r="F87" s="217"/>
      <c r="G87" s="218">
        <f>G88</f>
        <v>400000</v>
      </c>
    </row>
    <row r="88" spans="1:11" ht="63">
      <c r="A88" s="88" t="s">
        <v>442</v>
      </c>
      <c r="B88" s="85">
        <v>923</v>
      </c>
      <c r="C88" s="63" t="s">
        <v>77</v>
      </c>
      <c r="D88" s="63" t="s">
        <v>79</v>
      </c>
      <c r="E88" s="63" t="s">
        <v>259</v>
      </c>
      <c r="F88" s="85"/>
      <c r="G88" s="75">
        <f>'план работы'!F37</f>
        <v>400000</v>
      </c>
    </row>
    <row r="89" spans="1:11" s="199" customFormat="1" ht="78.75" hidden="1">
      <c r="A89" s="98" t="s">
        <v>524</v>
      </c>
      <c r="B89" s="245">
        <v>923</v>
      </c>
      <c r="C89" s="216" t="s">
        <v>80</v>
      </c>
      <c r="D89" s="216" t="s">
        <v>73</v>
      </c>
      <c r="E89" s="100" t="s">
        <v>525</v>
      </c>
      <c r="F89" s="501"/>
      <c r="G89" s="218">
        <f>G90</f>
        <v>0</v>
      </c>
    </row>
    <row r="90" spans="1:11" s="65" customFormat="1" ht="63" hidden="1">
      <c r="A90" s="99" t="s">
        <v>523</v>
      </c>
      <c r="B90" s="85">
        <v>923</v>
      </c>
      <c r="C90" s="63" t="s">
        <v>80</v>
      </c>
      <c r="D90" s="63" t="s">
        <v>73</v>
      </c>
      <c r="E90" s="63" t="s">
        <v>526</v>
      </c>
      <c r="F90" s="85">
        <v>200</v>
      </c>
      <c r="G90" s="75">
        <v>0</v>
      </c>
    </row>
    <row r="91" spans="1:11" ht="15.75">
      <c r="A91" s="219" t="s">
        <v>463</v>
      </c>
      <c r="B91" s="220"/>
      <c r="C91" s="93"/>
      <c r="D91" s="93"/>
      <c r="E91" s="93"/>
      <c r="F91" s="220"/>
      <c r="G91" s="104">
        <f>G12+G65</f>
        <v>25250000</v>
      </c>
      <c r="I91" s="9"/>
      <c r="K91" s="9"/>
    </row>
    <row r="92" spans="1:11">
      <c r="G92" s="222"/>
    </row>
    <row r="94" spans="1:11">
      <c r="G94" s="223"/>
    </row>
  </sheetData>
  <mergeCells count="7">
    <mergeCell ref="E6:G6"/>
    <mergeCell ref="A8:G8"/>
    <mergeCell ref="E1:G1"/>
    <mergeCell ref="E2:G2"/>
    <mergeCell ref="E3:G3"/>
    <mergeCell ref="E4:G4"/>
    <mergeCell ref="E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60" fitToHeight="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workbookViewId="0">
      <selection activeCell="A69" sqref="A69:XFD70"/>
    </sheetView>
  </sheetViews>
  <sheetFormatPr defaultRowHeight="15"/>
  <cols>
    <col min="1" max="1" width="52.7109375" style="151" customWidth="1"/>
    <col min="2" max="2" width="10.7109375" style="151" customWidth="1"/>
    <col min="3" max="3" width="8.85546875" style="151" customWidth="1"/>
    <col min="4" max="4" width="7.85546875" style="151" customWidth="1"/>
    <col min="5" max="5" width="13.5703125" style="151" customWidth="1"/>
    <col min="6" max="6" width="10.42578125" style="151" customWidth="1"/>
    <col min="7" max="7" width="21" style="151" customWidth="1"/>
    <col min="8" max="8" width="21.28515625" style="151" customWidth="1"/>
    <col min="9" max="9" width="14.7109375" bestFit="1" customWidth="1"/>
  </cols>
  <sheetData>
    <row r="1" spans="1:8" ht="15.75">
      <c r="F1" s="475" t="s">
        <v>184</v>
      </c>
      <c r="G1" s="475"/>
      <c r="H1" s="475"/>
    </row>
    <row r="2" spans="1:8" ht="15.75">
      <c r="F2" s="472" t="s">
        <v>33</v>
      </c>
      <c r="G2" s="472"/>
      <c r="H2" s="472"/>
    </row>
    <row r="3" spans="1:8" ht="15.75">
      <c r="F3" s="472" t="s">
        <v>100</v>
      </c>
      <c r="G3" s="472"/>
      <c r="H3" s="472"/>
    </row>
    <row r="4" spans="1:8" ht="15.75">
      <c r="F4" s="472" t="s">
        <v>27</v>
      </c>
      <c r="G4" s="472"/>
      <c r="H4" s="472"/>
    </row>
    <row r="5" spans="1:8" ht="15.75">
      <c r="F5" s="472" t="s">
        <v>28</v>
      </c>
      <c r="G5" s="472"/>
      <c r="H5" s="472"/>
    </row>
    <row r="6" spans="1:8" ht="15.75">
      <c r="F6" s="472" t="s">
        <v>589</v>
      </c>
      <c r="G6" s="472"/>
      <c r="H6" s="472"/>
    </row>
    <row r="7" spans="1:8" ht="15.75">
      <c r="F7" s="246"/>
      <c r="G7" s="246"/>
      <c r="H7" s="246"/>
    </row>
    <row r="8" spans="1:8" ht="38.25" customHeight="1">
      <c r="A8" s="474" t="s">
        <v>560</v>
      </c>
      <c r="B8" s="474"/>
      <c r="C8" s="474"/>
      <c r="D8" s="474"/>
      <c r="E8" s="474"/>
      <c r="F8" s="474"/>
      <c r="G8" s="474"/>
      <c r="H8" s="474"/>
    </row>
    <row r="10" spans="1:8" ht="82.5" customHeight="1">
      <c r="A10" s="202" t="s">
        <v>34</v>
      </c>
      <c r="B10" s="202" t="s">
        <v>139</v>
      </c>
      <c r="C10" s="202" t="s">
        <v>72</v>
      </c>
      <c r="D10" s="202" t="s">
        <v>140</v>
      </c>
      <c r="E10" s="203" t="s">
        <v>55</v>
      </c>
      <c r="F10" s="202" t="s">
        <v>56</v>
      </c>
      <c r="G10" s="477" t="s">
        <v>122</v>
      </c>
      <c r="H10" s="477"/>
    </row>
    <row r="11" spans="1:8" ht="15.75">
      <c r="A11" s="202"/>
      <c r="B11" s="202"/>
      <c r="C11" s="202"/>
      <c r="D11" s="202"/>
      <c r="E11" s="203"/>
      <c r="F11" s="202"/>
      <c r="G11" s="318" t="s">
        <v>493</v>
      </c>
      <c r="H11" s="318" t="s">
        <v>555</v>
      </c>
    </row>
    <row r="12" spans="1:8" s="12" customFormat="1" ht="75">
      <c r="A12" s="156" t="s">
        <v>111</v>
      </c>
      <c r="B12" s="205">
        <v>923</v>
      </c>
      <c r="C12" s="206"/>
      <c r="D12" s="206"/>
      <c r="E12" s="206"/>
      <c r="F12" s="205"/>
      <c r="G12" s="207">
        <f>G13+G28+G32+G42+G51+G35</f>
        <v>13249039.34</v>
      </c>
      <c r="H12" s="207">
        <f>H13+H28+H32+H42+H51+H35</f>
        <v>13269039.34</v>
      </c>
    </row>
    <row r="13" spans="1:8" ht="15.75">
      <c r="A13" s="86" t="s">
        <v>57</v>
      </c>
      <c r="B13" s="245">
        <v>923</v>
      </c>
      <c r="C13" s="83" t="s">
        <v>73</v>
      </c>
      <c r="D13" s="83" t="s">
        <v>74</v>
      </c>
      <c r="E13" s="83"/>
      <c r="F13" s="245"/>
      <c r="G13" s="76">
        <f>G14+G16+G21+G23+G25</f>
        <v>6763603.3399999999</v>
      </c>
      <c r="H13" s="76">
        <f>H14+H16+H21+H23+H25</f>
        <v>6742923.3399999999</v>
      </c>
    </row>
    <row r="14" spans="1:8" ht="47.25">
      <c r="A14" s="86" t="s">
        <v>58</v>
      </c>
      <c r="B14" s="245">
        <v>923</v>
      </c>
      <c r="C14" s="83" t="s">
        <v>73</v>
      </c>
      <c r="D14" s="83" t="s">
        <v>75</v>
      </c>
      <c r="E14" s="83"/>
      <c r="F14" s="245"/>
      <c r="G14" s="76">
        <f>G15</f>
        <v>1188000</v>
      </c>
      <c r="H14" s="76">
        <f>H15</f>
        <v>1188000</v>
      </c>
    </row>
    <row r="15" spans="1:8" ht="110.25">
      <c r="A15" s="88" t="s">
        <v>177</v>
      </c>
      <c r="B15" s="85">
        <v>923</v>
      </c>
      <c r="C15" s="63" t="s">
        <v>73</v>
      </c>
      <c r="D15" s="63" t="s">
        <v>75</v>
      </c>
      <c r="E15" s="63" t="s">
        <v>236</v>
      </c>
      <c r="F15" s="85">
        <v>100</v>
      </c>
      <c r="G15" s="208">
        <f>'Пр. 7'!G15</f>
        <v>1188000</v>
      </c>
      <c r="H15" s="208">
        <f>G15</f>
        <v>1188000</v>
      </c>
    </row>
    <row r="16" spans="1:8" ht="63">
      <c r="A16" s="86" t="s">
        <v>71</v>
      </c>
      <c r="B16" s="245">
        <v>923</v>
      </c>
      <c r="C16" s="83" t="s">
        <v>73</v>
      </c>
      <c r="D16" s="83" t="s">
        <v>76</v>
      </c>
      <c r="E16" s="83"/>
      <c r="F16" s="245"/>
      <c r="G16" s="76">
        <f>G17</f>
        <v>5440000</v>
      </c>
      <c r="H16" s="76">
        <f>H17</f>
        <v>5440000</v>
      </c>
    </row>
    <row r="17" spans="1:8" ht="15.75">
      <c r="A17" s="86" t="s">
        <v>59</v>
      </c>
      <c r="B17" s="245">
        <v>923</v>
      </c>
      <c r="C17" s="83" t="s">
        <v>73</v>
      </c>
      <c r="D17" s="83" t="s">
        <v>76</v>
      </c>
      <c r="E17" s="83"/>
      <c r="F17" s="245"/>
      <c r="G17" s="76">
        <f>SUM(G18:G20)</f>
        <v>5440000</v>
      </c>
      <c r="H17" s="76">
        <f>SUM(H18:H20)</f>
        <v>5440000</v>
      </c>
    </row>
    <row r="18" spans="1:8" ht="94.5">
      <c r="A18" s="88" t="s">
        <v>178</v>
      </c>
      <c r="B18" s="85">
        <v>923</v>
      </c>
      <c r="C18" s="63" t="s">
        <v>73</v>
      </c>
      <c r="D18" s="63" t="s">
        <v>76</v>
      </c>
      <c r="E18" s="63" t="s">
        <v>237</v>
      </c>
      <c r="F18" s="85">
        <v>100</v>
      </c>
      <c r="G18" s="75">
        <v>4220000</v>
      </c>
      <c r="H18" s="75">
        <f>G18</f>
        <v>4220000</v>
      </c>
    </row>
    <row r="19" spans="1:8" ht="47.25">
      <c r="A19" s="88" t="s">
        <v>425</v>
      </c>
      <c r="B19" s="85">
        <v>923</v>
      </c>
      <c r="C19" s="63" t="s">
        <v>73</v>
      </c>
      <c r="D19" s="63" t="s">
        <v>76</v>
      </c>
      <c r="E19" s="63" t="s">
        <v>237</v>
      </c>
      <c r="F19" s="85">
        <v>200</v>
      </c>
      <c r="G19" s="75">
        <v>1200000</v>
      </c>
      <c r="H19" s="75">
        <v>1200000</v>
      </c>
    </row>
    <row r="20" spans="1:8" ht="47.25">
      <c r="A20" s="88" t="s">
        <v>179</v>
      </c>
      <c r="B20" s="85">
        <v>923</v>
      </c>
      <c r="C20" s="63" t="s">
        <v>73</v>
      </c>
      <c r="D20" s="63" t="s">
        <v>76</v>
      </c>
      <c r="E20" s="63" t="s">
        <v>237</v>
      </c>
      <c r="F20" s="85">
        <v>800</v>
      </c>
      <c r="G20" s="75">
        <v>20000</v>
      </c>
      <c r="H20" s="75">
        <f>G20</f>
        <v>20000</v>
      </c>
    </row>
    <row r="21" spans="1:8" ht="47.25">
      <c r="A21" s="86" t="s">
        <v>197</v>
      </c>
      <c r="B21" s="245">
        <v>923</v>
      </c>
      <c r="C21" s="83" t="s">
        <v>73</v>
      </c>
      <c r="D21" s="83" t="s">
        <v>78</v>
      </c>
      <c r="E21" s="83"/>
      <c r="F21" s="245"/>
      <c r="G21" s="76">
        <f>G22</f>
        <v>0</v>
      </c>
      <c r="H21" s="76">
        <f>H22</f>
        <v>0</v>
      </c>
    </row>
    <row r="22" spans="1:8" s="16" customFormat="1" ht="62.25" customHeight="1">
      <c r="A22" s="88" t="s">
        <v>180</v>
      </c>
      <c r="B22" s="85">
        <v>923</v>
      </c>
      <c r="C22" s="63" t="s">
        <v>73</v>
      </c>
      <c r="D22" s="63" t="s">
        <v>78</v>
      </c>
      <c r="E22" s="63" t="s">
        <v>241</v>
      </c>
      <c r="F22" s="85">
        <v>500</v>
      </c>
      <c r="G22" s="75">
        <f>безвозм.пост.!D68</f>
        <v>0</v>
      </c>
      <c r="H22" s="75">
        <f>безвозм.пост.!E68</f>
        <v>0</v>
      </c>
    </row>
    <row r="23" spans="1:8" s="13" customFormat="1" ht="15.75">
      <c r="A23" s="86" t="s">
        <v>268</v>
      </c>
      <c r="B23" s="245">
        <v>923</v>
      </c>
      <c r="C23" s="83" t="s">
        <v>73</v>
      </c>
      <c r="D23" s="83" t="s">
        <v>269</v>
      </c>
      <c r="E23" s="83" t="s">
        <v>270</v>
      </c>
      <c r="F23" s="245"/>
      <c r="G23" s="76">
        <f>G24</f>
        <v>100000</v>
      </c>
      <c r="H23" s="76">
        <f>H24</f>
        <v>100000</v>
      </c>
    </row>
    <row r="24" spans="1:8" s="16" customFormat="1" ht="62.25" customHeight="1">
      <c r="A24" s="88" t="s">
        <v>271</v>
      </c>
      <c r="B24" s="85">
        <v>923</v>
      </c>
      <c r="C24" s="63" t="s">
        <v>73</v>
      </c>
      <c r="D24" s="63" t="s">
        <v>269</v>
      </c>
      <c r="E24" s="63" t="s">
        <v>270</v>
      </c>
      <c r="F24" s="85">
        <v>800</v>
      </c>
      <c r="G24" s="75">
        <v>100000</v>
      </c>
      <c r="H24" s="75">
        <f>G24</f>
        <v>100000</v>
      </c>
    </row>
    <row r="25" spans="1:8" ht="15.75">
      <c r="A25" s="86" t="s">
        <v>60</v>
      </c>
      <c r="B25" s="245">
        <v>923</v>
      </c>
      <c r="C25" s="83" t="s">
        <v>73</v>
      </c>
      <c r="D25" s="83">
        <v>13</v>
      </c>
      <c r="E25" s="83"/>
      <c r="F25" s="245"/>
      <c r="G25" s="76">
        <f>SUM(G26:G27)</f>
        <v>35603.339999999997</v>
      </c>
      <c r="H25" s="76">
        <f>SUM(H26:H27)</f>
        <v>14923.34</v>
      </c>
    </row>
    <row r="26" spans="1:8" ht="78.75">
      <c r="A26" s="88" t="s">
        <v>426</v>
      </c>
      <c r="B26" s="85">
        <v>923</v>
      </c>
      <c r="C26" s="63" t="s">
        <v>73</v>
      </c>
      <c r="D26" s="63">
        <v>13</v>
      </c>
      <c r="E26" s="63" t="s">
        <v>238</v>
      </c>
      <c r="F26" s="85">
        <v>200</v>
      </c>
      <c r="G26" s="75">
        <v>34603.339999999997</v>
      </c>
      <c r="H26" s="75">
        <v>13923.34</v>
      </c>
    </row>
    <row r="27" spans="1:8" ht="63">
      <c r="A27" s="88" t="s">
        <v>445</v>
      </c>
      <c r="B27" s="85">
        <v>923</v>
      </c>
      <c r="C27" s="63" t="s">
        <v>73</v>
      </c>
      <c r="D27" s="63">
        <v>13</v>
      </c>
      <c r="E27" s="63" t="s">
        <v>239</v>
      </c>
      <c r="F27" s="85">
        <v>200</v>
      </c>
      <c r="G27" s="75">
        <v>1000</v>
      </c>
      <c r="H27" s="75">
        <f>G27</f>
        <v>1000</v>
      </c>
    </row>
    <row r="28" spans="1:8" ht="15.75">
      <c r="A28" s="86" t="s">
        <v>61</v>
      </c>
      <c r="B28" s="245">
        <v>923</v>
      </c>
      <c r="C28" s="83" t="s">
        <v>75</v>
      </c>
      <c r="D28" s="83" t="s">
        <v>74</v>
      </c>
      <c r="E28" s="83"/>
      <c r="F28" s="245"/>
      <c r="G28" s="76">
        <f>G29</f>
        <v>301500</v>
      </c>
      <c r="H28" s="76">
        <f>H29</f>
        <v>312180</v>
      </c>
    </row>
    <row r="29" spans="1:8" ht="15.75">
      <c r="A29" s="86" t="s">
        <v>62</v>
      </c>
      <c r="B29" s="245">
        <v>923</v>
      </c>
      <c r="C29" s="83" t="s">
        <v>75</v>
      </c>
      <c r="D29" s="83" t="s">
        <v>79</v>
      </c>
      <c r="E29" s="83"/>
      <c r="F29" s="245"/>
      <c r="G29" s="76">
        <f>SUM(G30:G31)</f>
        <v>301500</v>
      </c>
      <c r="H29" s="76">
        <f>SUM(H30:H31)</f>
        <v>312180</v>
      </c>
    </row>
    <row r="30" spans="1:8" ht="110.25">
      <c r="A30" s="88" t="s">
        <v>181</v>
      </c>
      <c r="B30" s="85">
        <v>923</v>
      </c>
      <c r="C30" s="63" t="s">
        <v>75</v>
      </c>
      <c r="D30" s="63" t="s">
        <v>79</v>
      </c>
      <c r="E30" s="63" t="s">
        <v>240</v>
      </c>
      <c r="F30" s="85">
        <v>100</v>
      </c>
      <c r="G30" s="75">
        <f>безвозм.пост.!D6+безвозм.пост.!D7</f>
        <v>250000</v>
      </c>
      <c r="H30" s="75">
        <f>безвозм.пост.!E6+безвозм.пост.!E7</f>
        <v>250000</v>
      </c>
    </row>
    <row r="31" spans="1:8" ht="63">
      <c r="A31" s="88" t="s">
        <v>428</v>
      </c>
      <c r="B31" s="85">
        <v>923</v>
      </c>
      <c r="C31" s="63" t="s">
        <v>75</v>
      </c>
      <c r="D31" s="63" t="s">
        <v>79</v>
      </c>
      <c r="E31" s="63" t="s">
        <v>240</v>
      </c>
      <c r="F31" s="85">
        <v>200</v>
      </c>
      <c r="G31" s="75">
        <f>безвозм.пост.!D8</f>
        <v>51500</v>
      </c>
      <c r="H31" s="75">
        <f>безвозм.пост.!E8</f>
        <v>62180</v>
      </c>
    </row>
    <row r="32" spans="1:8" ht="31.5">
      <c r="A32" s="86" t="s">
        <v>63</v>
      </c>
      <c r="B32" s="245">
        <v>923</v>
      </c>
      <c r="C32" s="83" t="s">
        <v>79</v>
      </c>
      <c r="D32" s="83" t="s">
        <v>74</v>
      </c>
      <c r="E32" s="83"/>
      <c r="F32" s="245"/>
      <c r="G32" s="76">
        <f>G33</f>
        <v>1000000</v>
      </c>
      <c r="H32" s="76">
        <f>H33</f>
        <v>1000000</v>
      </c>
    </row>
    <row r="33" spans="1:8" ht="15.75">
      <c r="A33" s="86" t="s">
        <v>64</v>
      </c>
      <c r="B33" s="245">
        <v>923</v>
      </c>
      <c r="C33" s="83" t="s">
        <v>79</v>
      </c>
      <c r="D33" s="83">
        <v>10</v>
      </c>
      <c r="E33" s="83"/>
      <c r="F33" s="245"/>
      <c r="G33" s="76">
        <f>G34</f>
        <v>1000000</v>
      </c>
      <c r="H33" s="76">
        <f>H34</f>
        <v>1000000</v>
      </c>
    </row>
    <row r="34" spans="1:8" ht="78.75">
      <c r="A34" s="210" t="s">
        <v>430</v>
      </c>
      <c r="B34" s="85">
        <v>923</v>
      </c>
      <c r="C34" s="63" t="s">
        <v>79</v>
      </c>
      <c r="D34" s="63">
        <v>10</v>
      </c>
      <c r="E34" s="63" t="s">
        <v>245</v>
      </c>
      <c r="F34" s="85">
        <v>200</v>
      </c>
      <c r="G34" s="75">
        <v>1000000</v>
      </c>
      <c r="H34" s="75">
        <v>1000000</v>
      </c>
    </row>
    <row r="35" spans="1:8" ht="15.75">
      <c r="A35" s="319" t="s">
        <v>65</v>
      </c>
      <c r="B35" s="245">
        <v>923</v>
      </c>
      <c r="C35" s="83" t="s">
        <v>76</v>
      </c>
      <c r="D35" s="83" t="s">
        <v>74</v>
      </c>
      <c r="E35" s="83"/>
      <c r="F35" s="245"/>
      <c r="G35" s="76">
        <f>G36+G40</f>
        <v>1963936</v>
      </c>
      <c r="H35" s="76">
        <f>H36+H40</f>
        <v>1963936</v>
      </c>
    </row>
    <row r="36" spans="1:8" ht="15.75">
      <c r="A36" s="319" t="s">
        <v>226</v>
      </c>
      <c r="B36" s="245">
        <v>923</v>
      </c>
      <c r="C36" s="83" t="s">
        <v>76</v>
      </c>
      <c r="D36" s="83" t="s">
        <v>227</v>
      </c>
      <c r="E36" s="83"/>
      <c r="F36" s="245"/>
      <c r="G36" s="76">
        <f>G37+G38+G39</f>
        <v>1963936</v>
      </c>
      <c r="H36" s="76">
        <f>H37+H38+H39</f>
        <v>1963936</v>
      </c>
    </row>
    <row r="37" spans="1:8" ht="141.75">
      <c r="A37" s="147" t="s">
        <v>432</v>
      </c>
      <c r="B37" s="85">
        <v>923</v>
      </c>
      <c r="C37" s="63" t="s">
        <v>76</v>
      </c>
      <c r="D37" s="63" t="s">
        <v>227</v>
      </c>
      <c r="E37" s="63" t="s">
        <v>393</v>
      </c>
      <c r="F37" s="85">
        <v>200</v>
      </c>
      <c r="G37" s="75">
        <f>безвозм.пост.!C48</f>
        <v>818200</v>
      </c>
      <c r="H37" s="75">
        <f>безвозм.пост.!D48</f>
        <v>818200</v>
      </c>
    </row>
    <row r="38" spans="1:8" s="13" customFormat="1" ht="141.75">
      <c r="A38" s="210" t="s">
        <v>439</v>
      </c>
      <c r="B38" s="85">
        <v>923</v>
      </c>
      <c r="C38" s="63" t="s">
        <v>76</v>
      </c>
      <c r="D38" s="63" t="s">
        <v>227</v>
      </c>
      <c r="E38" s="63" t="s">
        <v>242</v>
      </c>
      <c r="F38" s="85">
        <v>200</v>
      </c>
      <c r="G38" s="75">
        <f>безвозм.пост.!C44</f>
        <v>450000</v>
      </c>
      <c r="H38" s="75">
        <f>безвозм.пост.!D44</f>
        <v>450000</v>
      </c>
    </row>
    <row r="39" spans="1:8" s="13" customFormat="1" ht="63">
      <c r="A39" s="210" t="s">
        <v>440</v>
      </c>
      <c r="B39" s="85">
        <v>923</v>
      </c>
      <c r="C39" s="63" t="s">
        <v>76</v>
      </c>
      <c r="D39" s="63" t="s">
        <v>227</v>
      </c>
      <c r="E39" s="63" t="s">
        <v>243</v>
      </c>
      <c r="F39" s="85">
        <v>200</v>
      </c>
      <c r="G39" s="75">
        <f>безвозм.пост.!C46</f>
        <v>695736</v>
      </c>
      <c r="H39" s="75">
        <f>безвозм.пост.!D46</f>
        <v>695736</v>
      </c>
    </row>
    <row r="40" spans="1:8" s="13" customFormat="1" ht="31.5">
      <c r="A40" s="146" t="s">
        <v>412</v>
      </c>
      <c r="B40" s="245">
        <v>923</v>
      </c>
      <c r="C40" s="83" t="s">
        <v>76</v>
      </c>
      <c r="D40" s="83" t="s">
        <v>413</v>
      </c>
      <c r="E40" s="83"/>
      <c r="F40" s="245"/>
      <c r="G40" s="76">
        <f>G41</f>
        <v>0</v>
      </c>
      <c r="H40" s="75">
        <f>H41</f>
        <v>0</v>
      </c>
    </row>
    <row r="41" spans="1:8" s="13" customFormat="1" ht="110.25">
      <c r="A41" s="147" t="s">
        <v>429</v>
      </c>
      <c r="B41" s="85">
        <v>923</v>
      </c>
      <c r="C41" s="63" t="s">
        <v>76</v>
      </c>
      <c r="D41" s="63" t="s">
        <v>413</v>
      </c>
      <c r="E41" s="63" t="s">
        <v>414</v>
      </c>
      <c r="F41" s="85">
        <v>200</v>
      </c>
      <c r="G41" s="75">
        <f>безвозм.пост.!C66</f>
        <v>0</v>
      </c>
      <c r="H41" s="75">
        <f>безвозм.пост.!D66</f>
        <v>0</v>
      </c>
    </row>
    <row r="42" spans="1:8" ht="15.75">
      <c r="A42" s="86" t="s">
        <v>66</v>
      </c>
      <c r="B42" s="245">
        <v>923</v>
      </c>
      <c r="C42" s="83" t="s">
        <v>77</v>
      </c>
      <c r="D42" s="83" t="s">
        <v>74</v>
      </c>
      <c r="E42" s="83"/>
      <c r="F42" s="245"/>
      <c r="G42" s="76">
        <f>G47+G43</f>
        <v>3020000</v>
      </c>
      <c r="H42" s="76">
        <f>H47+H43</f>
        <v>3050000</v>
      </c>
    </row>
    <row r="43" spans="1:8" ht="15.75">
      <c r="A43" s="86" t="s">
        <v>223</v>
      </c>
      <c r="B43" s="245">
        <v>923</v>
      </c>
      <c r="C43" s="83" t="s">
        <v>77</v>
      </c>
      <c r="D43" s="83" t="s">
        <v>75</v>
      </c>
      <c r="E43" s="83"/>
      <c r="F43" s="245"/>
      <c r="G43" s="76">
        <f>G44+G45+G46</f>
        <v>1350000</v>
      </c>
      <c r="H43" s="76">
        <f>H44+H45+H46</f>
        <v>1350000</v>
      </c>
    </row>
    <row r="44" spans="1:8" s="13" customFormat="1" ht="47.25">
      <c r="A44" s="88" t="s">
        <v>446</v>
      </c>
      <c r="B44" s="85">
        <v>923</v>
      </c>
      <c r="C44" s="63" t="s">
        <v>77</v>
      </c>
      <c r="D44" s="63" t="s">
        <v>75</v>
      </c>
      <c r="E44" s="63" t="s">
        <v>318</v>
      </c>
      <c r="F44" s="85">
        <v>200</v>
      </c>
      <c r="G44" s="75">
        <f>безвозм.пост.!C42</f>
        <v>1000000</v>
      </c>
      <c r="H44" s="75">
        <f>безвозм.пост.!D42</f>
        <v>1000000</v>
      </c>
    </row>
    <row r="45" spans="1:8" s="16" customFormat="1" ht="79.5" thickBot="1">
      <c r="A45" s="157" t="s">
        <v>449</v>
      </c>
      <c r="B45" s="85">
        <v>923</v>
      </c>
      <c r="C45" s="63" t="s">
        <v>77</v>
      </c>
      <c r="D45" s="63" t="s">
        <v>75</v>
      </c>
      <c r="E45" s="63" t="s">
        <v>423</v>
      </c>
      <c r="F45" s="85"/>
      <c r="G45" s="75">
        <v>0</v>
      </c>
      <c r="H45" s="75">
        <v>0</v>
      </c>
    </row>
    <row r="46" spans="1:8" s="13" customFormat="1" ht="47.25">
      <c r="A46" s="99" t="s">
        <v>444</v>
      </c>
      <c r="B46" s="85">
        <v>923</v>
      </c>
      <c r="C46" s="63" t="s">
        <v>77</v>
      </c>
      <c r="D46" s="63" t="s">
        <v>79</v>
      </c>
      <c r="E46" s="63" t="s">
        <v>319</v>
      </c>
      <c r="F46" s="85"/>
      <c r="G46" s="75">
        <f>безвозм.пост.!C50</f>
        <v>350000</v>
      </c>
      <c r="H46" s="75">
        <f>безвозм.пост.!D50</f>
        <v>350000</v>
      </c>
    </row>
    <row r="47" spans="1:8" ht="15.75">
      <c r="A47" s="86" t="s">
        <v>67</v>
      </c>
      <c r="B47" s="245">
        <v>923</v>
      </c>
      <c r="C47" s="83" t="s">
        <v>77</v>
      </c>
      <c r="D47" s="83" t="s">
        <v>79</v>
      </c>
      <c r="E47" s="83"/>
      <c r="F47" s="245"/>
      <c r="G47" s="76">
        <f>SUM(G48:G49)</f>
        <v>1670000</v>
      </c>
      <c r="H47" s="76">
        <f>SUM(H48:H49)</f>
        <v>1700000</v>
      </c>
    </row>
    <row r="48" spans="1:8" ht="63">
      <c r="A48" s="210" t="s">
        <v>431</v>
      </c>
      <c r="B48" s="85">
        <v>923</v>
      </c>
      <c r="C48" s="63" t="s">
        <v>77</v>
      </c>
      <c r="D48" s="63" t="s">
        <v>79</v>
      </c>
      <c r="E48" s="63" t="s">
        <v>249</v>
      </c>
      <c r="F48" s="85">
        <v>200</v>
      </c>
      <c r="G48" s="75">
        <v>170000</v>
      </c>
      <c r="H48" s="75">
        <v>200000</v>
      </c>
    </row>
    <row r="49" spans="1:8" ht="63">
      <c r="A49" s="210" t="s">
        <v>434</v>
      </c>
      <c r="B49" s="85">
        <v>923</v>
      </c>
      <c r="C49" s="63" t="s">
        <v>77</v>
      </c>
      <c r="D49" s="63" t="s">
        <v>79</v>
      </c>
      <c r="E49" s="63" t="s">
        <v>251</v>
      </c>
      <c r="F49" s="85">
        <v>200</v>
      </c>
      <c r="G49" s="75">
        <v>1500000</v>
      </c>
      <c r="H49" s="75">
        <v>1500000</v>
      </c>
    </row>
    <row r="50" spans="1:8" s="13" customFormat="1" ht="15.75">
      <c r="A50" s="86" t="s">
        <v>135</v>
      </c>
      <c r="B50" s="245">
        <v>923</v>
      </c>
      <c r="C50" s="83" t="s">
        <v>141</v>
      </c>
      <c r="D50" s="83" t="s">
        <v>74</v>
      </c>
      <c r="E50" s="83"/>
      <c r="F50" s="245"/>
      <c r="G50" s="76">
        <f>G51</f>
        <v>200000</v>
      </c>
      <c r="H50" s="76">
        <f>H51</f>
        <v>200000</v>
      </c>
    </row>
    <row r="51" spans="1:8" ht="15.75">
      <c r="A51" s="86" t="s">
        <v>68</v>
      </c>
      <c r="B51" s="245">
        <v>923</v>
      </c>
      <c r="C51" s="83">
        <v>10</v>
      </c>
      <c r="D51" s="83" t="s">
        <v>73</v>
      </c>
      <c r="E51" s="63"/>
      <c r="F51" s="85"/>
      <c r="G51" s="76">
        <f>G52</f>
        <v>200000</v>
      </c>
      <c r="H51" s="76">
        <f>H52</f>
        <v>200000</v>
      </c>
    </row>
    <row r="52" spans="1:8" s="13" customFormat="1" ht="63">
      <c r="A52" s="88" t="s">
        <v>182</v>
      </c>
      <c r="B52" s="85">
        <v>923</v>
      </c>
      <c r="C52" s="83">
        <v>10</v>
      </c>
      <c r="D52" s="83" t="s">
        <v>73</v>
      </c>
      <c r="E52" s="63" t="s">
        <v>265</v>
      </c>
      <c r="F52" s="85">
        <v>300</v>
      </c>
      <c r="G52" s="75">
        <v>200000</v>
      </c>
      <c r="H52" s="75">
        <f>G52</f>
        <v>200000</v>
      </c>
    </row>
    <row r="53" spans="1:8" ht="56.25">
      <c r="A53" s="156" t="s">
        <v>114</v>
      </c>
      <c r="B53" s="245">
        <v>923</v>
      </c>
      <c r="C53" s="206"/>
      <c r="D53" s="206"/>
      <c r="E53" s="211"/>
      <c r="F53" s="212"/>
      <c r="G53" s="213">
        <f>G54+G71+G73</f>
        <v>7920960.6600000001</v>
      </c>
      <c r="H53" s="213">
        <f>H54+H71+H73</f>
        <v>7610960.6600000001</v>
      </c>
    </row>
    <row r="54" spans="1:8" ht="15.75">
      <c r="A54" s="86" t="s">
        <v>362</v>
      </c>
      <c r="B54" s="245">
        <v>923</v>
      </c>
      <c r="C54" s="83" t="s">
        <v>80</v>
      </c>
      <c r="D54" s="83" t="s">
        <v>74</v>
      </c>
      <c r="E54" s="83"/>
      <c r="F54" s="245"/>
      <c r="G54" s="76">
        <f>G55</f>
        <v>7520960.6600000001</v>
      </c>
      <c r="H54" s="76">
        <f>H55</f>
        <v>7210960.6600000001</v>
      </c>
    </row>
    <row r="55" spans="1:8" ht="15.75">
      <c r="A55" s="86" t="s">
        <v>69</v>
      </c>
      <c r="B55" s="245">
        <v>923</v>
      </c>
      <c r="C55" s="83" t="s">
        <v>80</v>
      </c>
      <c r="D55" s="83" t="s">
        <v>73</v>
      </c>
      <c r="E55" s="83"/>
      <c r="F55" s="245"/>
      <c r="G55" s="76">
        <f>G56+G62+G67+G69</f>
        <v>7520960.6600000001</v>
      </c>
      <c r="H55" s="76">
        <f>H56+H62+H67</f>
        <v>7210960.6600000001</v>
      </c>
    </row>
    <row r="56" spans="1:8" ht="31.5">
      <c r="A56" s="86" t="s">
        <v>70</v>
      </c>
      <c r="B56" s="245">
        <v>923</v>
      </c>
      <c r="C56" s="83" t="s">
        <v>80</v>
      </c>
      <c r="D56" s="83" t="s">
        <v>73</v>
      </c>
      <c r="E56" s="83" t="s">
        <v>254</v>
      </c>
      <c r="F56" s="245"/>
      <c r="G56" s="76">
        <f>SUM(G57:G61)</f>
        <v>5180000</v>
      </c>
      <c r="H56" s="76">
        <f>SUM(H57:H61)</f>
        <v>4870000</v>
      </c>
    </row>
    <row r="57" spans="1:8" ht="110.25">
      <c r="A57" s="210" t="s">
        <v>192</v>
      </c>
      <c r="B57" s="85">
        <v>923</v>
      </c>
      <c r="C57" s="63" t="s">
        <v>80</v>
      </c>
      <c r="D57" s="63" t="s">
        <v>73</v>
      </c>
      <c r="E57" s="63" t="s">
        <v>254</v>
      </c>
      <c r="F57" s="85">
        <v>100</v>
      </c>
      <c r="G57" s="89">
        <v>2420000</v>
      </c>
      <c r="H57" s="89">
        <v>2420000</v>
      </c>
    </row>
    <row r="58" spans="1:8" ht="126" hidden="1">
      <c r="A58" s="210" t="s">
        <v>191</v>
      </c>
      <c r="B58" s="85">
        <v>923</v>
      </c>
      <c r="C58" s="63" t="s">
        <v>80</v>
      </c>
      <c r="D58" s="63" t="s">
        <v>73</v>
      </c>
      <c r="E58" s="63" t="s">
        <v>255</v>
      </c>
      <c r="F58" s="85">
        <v>100</v>
      </c>
      <c r="G58" s="89">
        <v>0</v>
      </c>
      <c r="H58" s="89">
        <v>0</v>
      </c>
    </row>
    <row r="59" spans="1:8" ht="47.25">
      <c r="A59" s="210" t="s">
        <v>435</v>
      </c>
      <c r="B59" s="85">
        <v>923</v>
      </c>
      <c r="C59" s="63" t="s">
        <v>80</v>
      </c>
      <c r="D59" s="63" t="s">
        <v>73</v>
      </c>
      <c r="E59" s="63" t="s">
        <v>254</v>
      </c>
      <c r="F59" s="85">
        <v>200</v>
      </c>
      <c r="G59" s="89">
        <v>2000000</v>
      </c>
      <c r="H59" s="89">
        <v>1900000</v>
      </c>
    </row>
    <row r="60" spans="1:8" ht="47.25">
      <c r="A60" s="210" t="s">
        <v>496</v>
      </c>
      <c r="B60" s="85">
        <v>923</v>
      </c>
      <c r="C60" s="63" t="s">
        <v>80</v>
      </c>
      <c r="D60" s="63" t="s">
        <v>73</v>
      </c>
      <c r="E60" s="63" t="s">
        <v>495</v>
      </c>
      <c r="F60" s="85">
        <v>200</v>
      </c>
      <c r="G60" s="89">
        <v>700000</v>
      </c>
      <c r="H60" s="89">
        <v>500000</v>
      </c>
    </row>
    <row r="61" spans="1:8" ht="47.25">
      <c r="A61" s="210" t="s">
        <v>193</v>
      </c>
      <c r="B61" s="85">
        <v>923</v>
      </c>
      <c r="C61" s="63" t="s">
        <v>80</v>
      </c>
      <c r="D61" s="63" t="s">
        <v>73</v>
      </c>
      <c r="E61" s="63" t="s">
        <v>254</v>
      </c>
      <c r="F61" s="85">
        <v>800</v>
      </c>
      <c r="G61" s="89">
        <v>60000</v>
      </c>
      <c r="H61" s="89">
        <v>50000</v>
      </c>
    </row>
    <row r="62" spans="1:8" s="87" customFormat="1" ht="15.75">
      <c r="A62" s="86" t="s">
        <v>202</v>
      </c>
      <c r="B62" s="245">
        <v>923</v>
      </c>
      <c r="C62" s="83" t="s">
        <v>80</v>
      </c>
      <c r="D62" s="83" t="s">
        <v>73</v>
      </c>
      <c r="E62" s="83" t="s">
        <v>267</v>
      </c>
      <c r="F62" s="245"/>
      <c r="G62" s="89">
        <f>SUM(G63:G66)</f>
        <v>840960.66</v>
      </c>
      <c r="H62" s="95">
        <f>H63+H64+H65+H66</f>
        <v>840960.66</v>
      </c>
    </row>
    <row r="63" spans="1:8" s="87" customFormat="1" ht="141.75">
      <c r="A63" s="88" t="s">
        <v>199</v>
      </c>
      <c r="B63" s="85">
        <v>923</v>
      </c>
      <c r="C63" s="63" t="s">
        <v>80</v>
      </c>
      <c r="D63" s="63" t="s">
        <v>73</v>
      </c>
      <c r="E63" s="63" t="s">
        <v>390</v>
      </c>
      <c r="F63" s="85">
        <v>100</v>
      </c>
      <c r="G63" s="89">
        <f>безвозм.пост.!C25+безвозм.пост.!C26</f>
        <v>663379.56000000006</v>
      </c>
      <c r="H63" s="89">
        <f>безвозм.пост.!D25+безвозм.пост.!D26</f>
        <v>663379.56000000006</v>
      </c>
    </row>
    <row r="64" spans="1:8" s="87" customFormat="1" ht="78.75">
      <c r="A64" s="88" t="s">
        <v>437</v>
      </c>
      <c r="B64" s="85">
        <v>923</v>
      </c>
      <c r="C64" s="63" t="s">
        <v>80</v>
      </c>
      <c r="D64" s="63" t="s">
        <v>73</v>
      </c>
      <c r="E64" s="63" t="s">
        <v>390</v>
      </c>
      <c r="F64" s="85">
        <v>200</v>
      </c>
      <c r="G64" s="89">
        <f>безвозм.пост.!D27+безвозм.пост.!D28</f>
        <v>177581.09999999998</v>
      </c>
      <c r="H64" s="89">
        <f>безвозм.пост.!E27+безвозм.пост.!E28</f>
        <v>177581.09999999998</v>
      </c>
    </row>
    <row r="65" spans="1:8" ht="141.75" hidden="1">
      <c r="A65" s="88" t="s">
        <v>200</v>
      </c>
      <c r="B65" s="85">
        <v>923</v>
      </c>
      <c r="C65" s="63" t="s">
        <v>80</v>
      </c>
      <c r="D65" s="63" t="s">
        <v>73</v>
      </c>
      <c r="E65" s="63" t="s">
        <v>261</v>
      </c>
      <c r="F65" s="85">
        <v>100</v>
      </c>
      <c r="G65" s="89">
        <f>безвозм.пост.!D32</f>
        <v>0</v>
      </c>
      <c r="H65" s="89">
        <f>безвозм.пост.!D32</f>
        <v>0</v>
      </c>
    </row>
    <row r="66" spans="1:8" ht="147" hidden="1" customHeight="1">
      <c r="A66" s="88" t="s">
        <v>201</v>
      </c>
      <c r="B66" s="85">
        <v>923</v>
      </c>
      <c r="C66" s="63" t="s">
        <v>80</v>
      </c>
      <c r="D66" s="63" t="s">
        <v>73</v>
      </c>
      <c r="E66" s="63" t="s">
        <v>262</v>
      </c>
      <c r="F66" s="85">
        <v>100</v>
      </c>
      <c r="G66" s="89">
        <f>безвозм.пост.!D36</f>
        <v>0</v>
      </c>
      <c r="H66" s="89">
        <f>безвозм.пост.!D36</f>
        <v>0</v>
      </c>
    </row>
    <row r="67" spans="1:8" s="87" customFormat="1" ht="15.75">
      <c r="A67" s="86" t="s">
        <v>204</v>
      </c>
      <c r="B67" s="245">
        <v>923</v>
      </c>
      <c r="C67" s="83" t="s">
        <v>80</v>
      </c>
      <c r="D67" s="83" t="s">
        <v>73</v>
      </c>
      <c r="E67" s="83" t="s">
        <v>263</v>
      </c>
      <c r="F67" s="245"/>
      <c r="G67" s="90">
        <f>G68</f>
        <v>1500000</v>
      </c>
      <c r="H67" s="90">
        <f>H68</f>
        <v>1500000</v>
      </c>
    </row>
    <row r="68" spans="1:8" s="87" customFormat="1" ht="63">
      <c r="A68" s="88" t="s">
        <v>443</v>
      </c>
      <c r="B68" s="85">
        <v>923</v>
      </c>
      <c r="C68" s="63" t="s">
        <v>80</v>
      </c>
      <c r="D68" s="63" t="s">
        <v>73</v>
      </c>
      <c r="E68" s="63" t="s">
        <v>264</v>
      </c>
      <c r="F68" s="85">
        <v>200</v>
      </c>
      <c r="G68" s="89">
        <f>безвозм.пост.!C40</f>
        <v>1500000</v>
      </c>
      <c r="H68" s="89">
        <f>безвозм.пост.!D40</f>
        <v>1500000</v>
      </c>
    </row>
    <row r="69" spans="1:8" s="87" customFormat="1" ht="47.25" hidden="1">
      <c r="A69" s="86" t="s">
        <v>392</v>
      </c>
      <c r="B69" s="245">
        <v>923</v>
      </c>
      <c r="C69" s="100" t="s">
        <v>80</v>
      </c>
      <c r="D69" s="100" t="s">
        <v>73</v>
      </c>
      <c r="E69" s="83" t="s">
        <v>384</v>
      </c>
      <c r="F69" s="245"/>
      <c r="G69" s="152">
        <f>G70</f>
        <v>0</v>
      </c>
      <c r="H69" s="152">
        <f>H70</f>
        <v>0</v>
      </c>
    </row>
    <row r="70" spans="1:8" s="87" customFormat="1" ht="141.75" hidden="1">
      <c r="A70" s="88" t="s">
        <v>194</v>
      </c>
      <c r="B70" s="85">
        <v>923</v>
      </c>
      <c r="C70" s="93" t="s">
        <v>80</v>
      </c>
      <c r="D70" s="93" t="s">
        <v>73</v>
      </c>
      <c r="E70" s="63" t="s">
        <v>382</v>
      </c>
      <c r="F70" s="85">
        <v>100</v>
      </c>
      <c r="G70" s="153">
        <f>безвозм.пост.!D9</f>
        <v>0</v>
      </c>
      <c r="H70" s="153">
        <f>безвозм.пост.!D9</f>
        <v>0</v>
      </c>
    </row>
    <row r="71" spans="1:8" ht="31.5">
      <c r="A71" s="86" t="s">
        <v>363</v>
      </c>
      <c r="B71" s="245">
        <v>923</v>
      </c>
      <c r="C71" s="83">
        <v>11</v>
      </c>
      <c r="D71" s="83" t="s">
        <v>77</v>
      </c>
      <c r="E71" s="63"/>
      <c r="F71" s="85"/>
      <c r="G71" s="76">
        <f>G72</f>
        <v>100000</v>
      </c>
      <c r="H71" s="76">
        <f>H72</f>
        <v>100000</v>
      </c>
    </row>
    <row r="72" spans="1:8" ht="47.25">
      <c r="A72" s="210" t="s">
        <v>436</v>
      </c>
      <c r="B72" s="85">
        <v>923</v>
      </c>
      <c r="C72" s="63">
        <v>11</v>
      </c>
      <c r="D72" s="63" t="s">
        <v>77</v>
      </c>
      <c r="E72" s="63" t="s">
        <v>257</v>
      </c>
      <c r="F72" s="85">
        <v>200</v>
      </c>
      <c r="G72" s="75">
        <f>'Пр. 7'!G86</f>
        <v>100000</v>
      </c>
      <c r="H72" s="75">
        <f>G72</f>
        <v>100000</v>
      </c>
    </row>
    <row r="73" spans="1:8" ht="15.75">
      <c r="A73" s="86" t="s">
        <v>67</v>
      </c>
      <c r="B73" s="245">
        <v>923</v>
      </c>
      <c r="C73" s="83" t="s">
        <v>77</v>
      </c>
      <c r="D73" s="83" t="s">
        <v>79</v>
      </c>
      <c r="E73" s="63"/>
      <c r="F73" s="85"/>
      <c r="G73" s="218">
        <f>G74</f>
        <v>300000</v>
      </c>
      <c r="H73" s="218">
        <f>H74</f>
        <v>300000</v>
      </c>
    </row>
    <row r="74" spans="1:8" ht="63">
      <c r="A74" s="88" t="s">
        <v>442</v>
      </c>
      <c r="B74" s="85">
        <v>923</v>
      </c>
      <c r="C74" s="63" t="s">
        <v>77</v>
      </c>
      <c r="D74" s="63" t="s">
        <v>79</v>
      </c>
      <c r="E74" s="63" t="s">
        <v>259</v>
      </c>
      <c r="F74" s="85">
        <v>200</v>
      </c>
      <c r="G74" s="75">
        <v>300000</v>
      </c>
      <c r="H74" s="75">
        <f>G74</f>
        <v>300000</v>
      </c>
    </row>
    <row r="75" spans="1:8" ht="15.75">
      <c r="A75" s="320" t="s">
        <v>463</v>
      </c>
      <c r="B75" s="85"/>
      <c r="C75" s="63"/>
      <c r="D75" s="63"/>
      <c r="E75" s="63"/>
      <c r="F75" s="85"/>
      <c r="G75" s="104">
        <f>G12+G53</f>
        <v>21170000</v>
      </c>
      <c r="H75" s="104">
        <f>H12+H53</f>
        <v>20880000</v>
      </c>
    </row>
  </sheetData>
  <mergeCells count="8">
    <mergeCell ref="F6:H6"/>
    <mergeCell ref="A8:H8"/>
    <mergeCell ref="G10:H10"/>
    <mergeCell ref="F1:H1"/>
    <mergeCell ref="F2:H2"/>
    <mergeCell ref="F3:H3"/>
    <mergeCell ref="F4:H4"/>
    <mergeCell ref="F5:H5"/>
  </mergeCells>
  <pageMargins left="0.70866141732283472" right="0.70866141732283472" top="0.74803149606299213" bottom="0.74803149606299213" header="0.31496062992125984" footer="0.31496062992125984"/>
  <pageSetup paperSize="9" scale="59" fitToHeight="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0"/>
  <sheetViews>
    <sheetView topLeftCell="A4" workbookViewId="0">
      <selection activeCell="D14" sqref="D14"/>
    </sheetView>
  </sheetViews>
  <sheetFormatPr defaultRowHeight="15"/>
  <cols>
    <col min="1" max="1" width="10.7109375" style="151" customWidth="1"/>
    <col min="2" max="2" width="42.85546875" style="155" customWidth="1"/>
    <col min="3" max="3" width="14.42578125" style="151" customWidth="1"/>
    <col min="4" max="4" width="15.140625" style="151" customWidth="1"/>
    <col min="5" max="5" width="16.140625" style="151" customWidth="1"/>
    <col min="7" max="7" width="11.42578125" bestFit="1" customWidth="1"/>
    <col min="9" max="9" width="11.42578125" bestFit="1" customWidth="1"/>
  </cols>
  <sheetData>
    <row r="1" spans="1:9" ht="15" customHeight="1">
      <c r="C1" s="475" t="s">
        <v>205</v>
      </c>
      <c r="D1" s="475"/>
      <c r="E1" s="475"/>
    </row>
    <row r="2" spans="1:9" ht="15" customHeight="1">
      <c r="C2" s="472" t="s">
        <v>33</v>
      </c>
      <c r="D2" s="472"/>
      <c r="E2" s="472"/>
    </row>
    <row r="3" spans="1:9" ht="15" customHeight="1">
      <c r="C3" s="472" t="s">
        <v>100</v>
      </c>
      <c r="D3" s="472"/>
      <c r="E3" s="472"/>
    </row>
    <row r="4" spans="1:9" ht="15" customHeight="1">
      <c r="C4" s="472" t="s">
        <v>27</v>
      </c>
      <c r="D4" s="472"/>
      <c r="E4" s="472"/>
    </row>
    <row r="5" spans="1:9" ht="15" customHeight="1">
      <c r="C5" s="472" t="s">
        <v>28</v>
      </c>
      <c r="D5" s="472"/>
      <c r="E5" s="472"/>
    </row>
    <row r="6" spans="1:9" ht="15.75">
      <c r="C6" s="472" t="s">
        <v>589</v>
      </c>
      <c r="D6" s="472"/>
      <c r="E6" s="472"/>
    </row>
    <row r="7" spans="1:9" ht="15.75">
      <c r="C7" s="472"/>
      <c r="D7" s="472"/>
      <c r="E7" s="472"/>
    </row>
    <row r="8" spans="1:9" ht="15.75" customHeight="1">
      <c r="A8" s="483" t="s">
        <v>561</v>
      </c>
      <c r="B8" s="484"/>
      <c r="C8" s="484"/>
      <c r="D8" s="484"/>
      <c r="E8" s="484"/>
    </row>
    <row r="9" spans="1:9" ht="15.75" customHeight="1">
      <c r="A9" s="484"/>
      <c r="B9" s="484"/>
      <c r="C9" s="484"/>
      <c r="D9" s="484"/>
      <c r="E9" s="484"/>
    </row>
    <row r="10" spans="1:9">
      <c r="A10" s="484"/>
      <c r="B10" s="484"/>
      <c r="C10" s="484"/>
      <c r="D10" s="484"/>
      <c r="E10" s="484"/>
    </row>
    <row r="12" spans="1:9" ht="15.75">
      <c r="A12" s="481" t="s">
        <v>119</v>
      </c>
      <c r="B12" s="480" t="s">
        <v>34</v>
      </c>
      <c r="C12" s="478" t="s">
        <v>118</v>
      </c>
      <c r="D12" s="479"/>
      <c r="E12" s="479"/>
    </row>
    <row r="13" spans="1:9" ht="15.75">
      <c r="A13" s="482"/>
      <c r="B13" s="480"/>
      <c r="C13" s="248" t="s">
        <v>402</v>
      </c>
      <c r="D13" s="248" t="s">
        <v>493</v>
      </c>
      <c r="E13" s="248" t="s">
        <v>555</v>
      </c>
    </row>
    <row r="14" spans="1:9" s="65" customFormat="1" ht="47.25">
      <c r="A14" s="249">
        <v>100</v>
      </c>
      <c r="B14" s="86" t="s">
        <v>365</v>
      </c>
      <c r="C14" s="250">
        <f>C15+C16+C17+C18+C19</f>
        <v>6875317.6500000004</v>
      </c>
      <c r="D14" s="250">
        <f>D15+D16+D17+D18+D19</f>
        <v>6763603.3399999999</v>
      </c>
      <c r="E14" s="250">
        <f>E15+E16+E17+E18+E19</f>
        <v>6742923.3399999999</v>
      </c>
      <c r="I14" s="225"/>
    </row>
    <row r="15" spans="1:9" ht="63">
      <c r="A15" s="63" t="s">
        <v>120</v>
      </c>
      <c r="B15" s="251" t="s">
        <v>58</v>
      </c>
      <c r="C15" s="252">
        <f>'Пр. 7'!G15</f>
        <v>1188000</v>
      </c>
      <c r="D15" s="252">
        <f>Пр.8!H15</f>
        <v>1188000</v>
      </c>
      <c r="E15" s="252">
        <f>Пр.8!H15</f>
        <v>1188000</v>
      </c>
    </row>
    <row r="16" spans="1:9" ht="94.5">
      <c r="A16" s="63" t="s">
        <v>121</v>
      </c>
      <c r="B16" s="251" t="s">
        <v>71</v>
      </c>
      <c r="C16" s="252">
        <f>'Пр. 7'!G16</f>
        <v>5445000</v>
      </c>
      <c r="D16" s="252">
        <f>Пр.8!G16</f>
        <v>5440000</v>
      </c>
      <c r="E16" s="252">
        <f>Пр.8!H16</f>
        <v>5440000</v>
      </c>
      <c r="G16" s="17"/>
    </row>
    <row r="17" spans="1:7" ht="63">
      <c r="A17" s="63" t="s">
        <v>124</v>
      </c>
      <c r="B17" s="253" t="s">
        <v>197</v>
      </c>
      <c r="C17" s="252">
        <f>'Пр. 7'!G21</f>
        <v>27491.279999999999</v>
      </c>
      <c r="D17" s="252">
        <f>Пр.8!G21</f>
        <v>0</v>
      </c>
      <c r="E17" s="252">
        <f>Пр.8!H21</f>
        <v>0</v>
      </c>
    </row>
    <row r="18" spans="1:7" ht="15.75">
      <c r="A18" s="63" t="s">
        <v>283</v>
      </c>
      <c r="B18" s="253" t="s">
        <v>268</v>
      </c>
      <c r="C18" s="252">
        <f>'Пр. 7'!G23</f>
        <v>100000</v>
      </c>
      <c r="D18" s="252">
        <f>Пр.8!G23</f>
        <v>100000</v>
      </c>
      <c r="E18" s="252">
        <f>Пр.8!H23</f>
        <v>100000</v>
      </c>
    </row>
    <row r="19" spans="1:7" s="65" customFormat="1" ht="15.75">
      <c r="A19" s="63" t="s">
        <v>125</v>
      </c>
      <c r="B19" s="251" t="s">
        <v>60</v>
      </c>
      <c r="C19" s="252">
        <f>'Пр. 7'!G25</f>
        <v>114826.37</v>
      </c>
      <c r="D19" s="252">
        <f>Пр.8!G25</f>
        <v>35603.339999999997</v>
      </c>
      <c r="E19" s="252">
        <f>Пр.8!H25</f>
        <v>14923.34</v>
      </c>
    </row>
    <row r="20" spans="1:7" ht="15.75">
      <c r="A20" s="83" t="s">
        <v>326</v>
      </c>
      <c r="B20" s="254" t="s">
        <v>366</v>
      </c>
      <c r="C20" s="250">
        <f>C21</f>
        <v>288600</v>
      </c>
      <c r="D20" s="250">
        <f>D21</f>
        <v>301500</v>
      </c>
      <c r="E20" s="250">
        <f>E21</f>
        <v>312180</v>
      </c>
    </row>
    <row r="21" spans="1:7" ht="31.5">
      <c r="A21" s="63" t="s">
        <v>126</v>
      </c>
      <c r="B21" s="251" t="s">
        <v>62</v>
      </c>
      <c r="C21" s="252">
        <f>'Пр. 7'!G31</f>
        <v>288600</v>
      </c>
      <c r="D21" s="252">
        <f>Пр.8!G29</f>
        <v>301500</v>
      </c>
      <c r="E21" s="252">
        <f>Пр.8!H29</f>
        <v>312180</v>
      </c>
    </row>
    <row r="22" spans="1:7" s="65" customFormat="1" ht="47.25">
      <c r="A22" s="83" t="s">
        <v>127</v>
      </c>
      <c r="B22" s="255" t="s">
        <v>367</v>
      </c>
      <c r="C22" s="250">
        <f>C23+C24</f>
        <v>900000</v>
      </c>
      <c r="D22" s="250">
        <f>D23+D24</f>
        <v>1000000</v>
      </c>
      <c r="E22" s="250">
        <f>E23+E24</f>
        <v>1000000</v>
      </c>
    </row>
    <row r="23" spans="1:7" ht="15.75">
      <c r="A23" s="63" t="s">
        <v>128</v>
      </c>
      <c r="B23" s="251" t="s">
        <v>64</v>
      </c>
      <c r="C23" s="252">
        <f>'Пр. 7'!G35</f>
        <v>900000</v>
      </c>
      <c r="D23" s="252">
        <f>Пр.8!G33</f>
        <v>1000000</v>
      </c>
      <c r="E23" s="252">
        <f>Пр.8!H33</f>
        <v>1000000</v>
      </c>
    </row>
    <row r="24" spans="1:7" s="65" customFormat="1" ht="47.25">
      <c r="A24" s="63" t="s">
        <v>453</v>
      </c>
      <c r="B24" s="251" t="s">
        <v>452</v>
      </c>
      <c r="C24" s="252">
        <f>'Пр. 7'!G37</f>
        <v>0</v>
      </c>
      <c r="D24" s="252"/>
      <c r="E24" s="252"/>
    </row>
    <row r="25" spans="1:7" s="13" customFormat="1" ht="15.75">
      <c r="A25" s="83" t="s">
        <v>221</v>
      </c>
      <c r="B25" s="255" t="s">
        <v>368</v>
      </c>
      <c r="C25" s="250">
        <f>'Пр. 7'!G39</f>
        <v>3063936</v>
      </c>
      <c r="D25" s="250">
        <f>Пр.8!G35</f>
        <v>1963936</v>
      </c>
      <c r="E25" s="250">
        <f>Пр.8!H35</f>
        <v>1963936</v>
      </c>
    </row>
    <row r="26" spans="1:7" s="65" customFormat="1" ht="15.75">
      <c r="A26" s="63" t="s">
        <v>459</v>
      </c>
      <c r="B26" s="251" t="s">
        <v>460</v>
      </c>
      <c r="C26" s="252">
        <f>'Пр. 7'!G40</f>
        <v>0</v>
      </c>
      <c r="D26" s="252"/>
      <c r="E26" s="252"/>
    </row>
    <row r="27" spans="1:7" s="16" customFormat="1" ht="15.75">
      <c r="A27" s="256" t="s">
        <v>228</v>
      </c>
      <c r="B27" s="257" t="s">
        <v>226</v>
      </c>
      <c r="C27" s="252">
        <f>'Пр. 7'!G42</f>
        <v>3063936</v>
      </c>
      <c r="D27" s="252">
        <f>Пр.8!G36</f>
        <v>1963936</v>
      </c>
      <c r="E27" s="252">
        <f>Пр.8!H36</f>
        <v>1963936</v>
      </c>
    </row>
    <row r="28" spans="1:7" s="16" customFormat="1" ht="31.5">
      <c r="A28" s="256" t="s">
        <v>411</v>
      </c>
      <c r="B28" s="251" t="s">
        <v>412</v>
      </c>
      <c r="C28" s="252">
        <f>'Пр. 7'!G47</f>
        <v>0</v>
      </c>
      <c r="D28" s="252"/>
      <c r="E28" s="252"/>
    </row>
    <row r="29" spans="1:7" ht="31.5">
      <c r="A29" s="83" t="s">
        <v>129</v>
      </c>
      <c r="B29" s="255" t="s">
        <v>369</v>
      </c>
      <c r="C29" s="250">
        <f>C30+C32+C31</f>
        <v>4282646</v>
      </c>
      <c r="D29" s="250">
        <f>D30+D32+D31</f>
        <v>3320000</v>
      </c>
      <c r="E29" s="250">
        <f>E30+E32+E31</f>
        <v>3350000</v>
      </c>
    </row>
    <row r="30" spans="1:7" s="16" customFormat="1" ht="15.75">
      <c r="A30" s="63" t="s">
        <v>478</v>
      </c>
      <c r="B30" s="251" t="s">
        <v>475</v>
      </c>
      <c r="C30" s="252">
        <f>'Пр. 7'!G50</f>
        <v>0</v>
      </c>
      <c r="D30" s="252"/>
      <c r="E30" s="252"/>
    </row>
    <row r="31" spans="1:7" s="65" customFormat="1" ht="15.75">
      <c r="A31" s="63" t="s">
        <v>224</v>
      </c>
      <c r="B31" s="251" t="s">
        <v>223</v>
      </c>
      <c r="C31" s="252">
        <f>'Пр. 7'!G52</f>
        <v>1394646</v>
      </c>
      <c r="D31" s="252">
        <f>Пр.8!G43</f>
        <v>1350000</v>
      </c>
      <c r="E31" s="252">
        <f>Пр.8!H43</f>
        <v>1350000</v>
      </c>
    </row>
    <row r="32" spans="1:7" ht="15.75">
      <c r="A32" s="63" t="s">
        <v>130</v>
      </c>
      <c r="B32" s="251" t="s">
        <v>67</v>
      </c>
      <c r="C32" s="252">
        <f>'Пр. 7'!G57+'Пр. 7'!G87</f>
        <v>2888000</v>
      </c>
      <c r="D32" s="252">
        <f>Пр.8!G47+Пр.8!G73</f>
        <v>1970000</v>
      </c>
      <c r="E32" s="252">
        <f>Пр.8!H47+Пр.8!H73</f>
        <v>2000000</v>
      </c>
      <c r="G32" s="17"/>
    </row>
    <row r="33" spans="1:5" ht="15.75">
      <c r="A33" s="83" t="s">
        <v>134</v>
      </c>
      <c r="B33" s="255" t="s">
        <v>370</v>
      </c>
      <c r="C33" s="250">
        <f>C34</f>
        <v>230000</v>
      </c>
      <c r="D33" s="250">
        <f>D34</f>
        <v>200000</v>
      </c>
      <c r="E33" s="250">
        <f>E34</f>
        <v>200000</v>
      </c>
    </row>
    <row r="34" spans="1:5" ht="15.75">
      <c r="A34" s="63" t="s">
        <v>133</v>
      </c>
      <c r="B34" s="251" t="s">
        <v>68</v>
      </c>
      <c r="C34" s="252">
        <f>'Пр. 7'!G64</f>
        <v>230000</v>
      </c>
      <c r="D34" s="252">
        <f>Пр.8!G50</f>
        <v>200000</v>
      </c>
      <c r="E34" s="252">
        <f>Пр.8!H50</f>
        <v>200000</v>
      </c>
    </row>
    <row r="35" spans="1:5" s="65" customFormat="1" ht="15.75">
      <c r="A35" s="258" t="s">
        <v>131</v>
      </c>
      <c r="B35" s="86" t="s">
        <v>362</v>
      </c>
      <c r="C35" s="259">
        <f>C36</f>
        <v>9509500.3499999996</v>
      </c>
      <c r="D35" s="259">
        <f>D36</f>
        <v>7520960.6600000001</v>
      </c>
      <c r="E35" s="259">
        <f>E36</f>
        <v>7210960.6600000001</v>
      </c>
    </row>
    <row r="36" spans="1:5" s="65" customFormat="1" ht="15.75">
      <c r="A36" s="260" t="s">
        <v>132</v>
      </c>
      <c r="B36" s="261" t="s">
        <v>69</v>
      </c>
      <c r="C36" s="262">
        <f>'Пр. 7'!G66+'Пр. 7'!G89</f>
        <v>9509500.3499999996</v>
      </c>
      <c r="D36" s="262">
        <f>Пр.8!G54</f>
        <v>7520960.6600000001</v>
      </c>
      <c r="E36" s="262">
        <f>Пр.8!H54</f>
        <v>7210960.6600000001</v>
      </c>
    </row>
    <row r="37" spans="1:5" ht="15.75">
      <c r="A37" s="263">
        <v>1100</v>
      </c>
      <c r="B37" s="255" t="s">
        <v>364</v>
      </c>
      <c r="C37" s="250">
        <f>C38</f>
        <v>100000</v>
      </c>
      <c r="D37" s="250">
        <f>D38</f>
        <v>100000</v>
      </c>
      <c r="E37" s="250">
        <f>E38</f>
        <v>100000</v>
      </c>
    </row>
    <row r="38" spans="1:5" ht="31.5">
      <c r="A38" s="264">
        <v>1105</v>
      </c>
      <c r="B38" s="251" t="s">
        <v>363</v>
      </c>
      <c r="C38" s="252">
        <f>'Пр. 7'!G86</f>
        <v>100000</v>
      </c>
      <c r="D38" s="252">
        <f>Пр.8!G71</f>
        <v>100000</v>
      </c>
      <c r="E38" s="252">
        <f>Пр.8!H71</f>
        <v>100000</v>
      </c>
    </row>
    <row r="39" spans="1:5" ht="14.25" customHeight="1" thickBot="1">
      <c r="A39" s="253"/>
      <c r="B39" s="158"/>
      <c r="C39" s="265"/>
      <c r="D39" s="265"/>
      <c r="E39" s="265"/>
    </row>
    <row r="40" spans="1:5" s="199" customFormat="1" ht="16.5" thickBot="1">
      <c r="A40" s="266"/>
      <c r="B40" s="267" t="s">
        <v>136</v>
      </c>
      <c r="C40" s="268">
        <f>C14+C20+C22+C25+C29+C33+C35+C37</f>
        <v>25250000</v>
      </c>
      <c r="D40" s="268">
        <f>D14+D20+D22+D25+D29+D33+D35+D37</f>
        <v>21170000</v>
      </c>
      <c r="E40" s="268">
        <f>E14+E20+E22+E25+E29+E33+E35+E37</f>
        <v>20880000</v>
      </c>
    </row>
    <row r="41" spans="1:5" ht="15" customHeight="1">
      <c r="A41" s="269"/>
      <c r="B41" s="192"/>
      <c r="C41" s="270"/>
      <c r="D41" s="270"/>
      <c r="E41" s="270"/>
    </row>
    <row r="42" spans="1:5" ht="15" customHeight="1">
      <c r="A42" s="269"/>
      <c r="B42" s="192"/>
      <c r="C42" s="270"/>
      <c r="D42" s="270"/>
      <c r="E42" s="270"/>
    </row>
    <row r="43" spans="1:5" ht="15" customHeight="1">
      <c r="A43" s="269"/>
      <c r="B43" s="192"/>
      <c r="C43" s="270"/>
      <c r="D43" s="270"/>
      <c r="E43" s="270"/>
    </row>
    <row r="44" spans="1:5" ht="15" customHeight="1">
      <c r="A44" s="269"/>
      <c r="B44" s="192"/>
      <c r="C44" s="270"/>
      <c r="D44" s="270"/>
      <c r="E44" s="270"/>
    </row>
    <row r="45" spans="1:5" ht="15" customHeight="1">
      <c r="A45" s="269"/>
      <c r="B45" s="192"/>
      <c r="C45" s="270"/>
      <c r="D45" s="270"/>
      <c r="E45" s="270"/>
    </row>
    <row r="46" spans="1:5" ht="15" customHeight="1">
      <c r="A46" s="269"/>
      <c r="B46" s="192"/>
      <c r="C46" s="270"/>
      <c r="D46" s="270"/>
      <c r="E46" s="270"/>
    </row>
    <row r="47" spans="1:5" ht="15" customHeight="1">
      <c r="A47" s="269"/>
      <c r="B47" s="192"/>
      <c r="C47" s="271"/>
      <c r="D47" s="271"/>
      <c r="E47" s="271"/>
    </row>
    <row r="48" spans="1:5" ht="15.75">
      <c r="A48" s="272"/>
      <c r="B48" s="273"/>
      <c r="C48" s="274"/>
      <c r="D48" s="274"/>
      <c r="E48" s="274"/>
    </row>
    <row r="49" spans="1:5" ht="15.75">
      <c r="A49" s="272"/>
      <c r="B49" s="273"/>
      <c r="C49" s="274"/>
      <c r="D49" s="274"/>
      <c r="E49" s="274"/>
    </row>
    <row r="50" spans="1:5" ht="15.75">
      <c r="A50" s="272"/>
      <c r="B50" s="273"/>
      <c r="C50" s="274"/>
      <c r="D50" s="274"/>
      <c r="E50" s="274"/>
    </row>
    <row r="51" spans="1:5" ht="15.75">
      <c r="A51" s="275"/>
      <c r="B51" s="276"/>
      <c r="C51" s="277"/>
      <c r="D51" s="277"/>
      <c r="E51" s="277"/>
    </row>
    <row r="52" spans="1:5" ht="15.75">
      <c r="A52" s="275"/>
      <c r="B52" s="276"/>
      <c r="C52" s="277"/>
      <c r="D52" s="277"/>
      <c r="E52" s="277"/>
    </row>
    <row r="53" spans="1:5" ht="15.75">
      <c r="A53" s="275"/>
      <c r="B53" s="276"/>
      <c r="C53" s="277"/>
      <c r="D53" s="277"/>
      <c r="E53" s="277"/>
    </row>
    <row r="54" spans="1:5" ht="15.75">
      <c r="A54" s="275"/>
      <c r="B54" s="276"/>
      <c r="C54" s="277"/>
      <c r="D54" s="277"/>
      <c r="E54" s="277"/>
    </row>
    <row r="55" spans="1:5" ht="15.75">
      <c r="A55" s="275"/>
      <c r="B55" s="276"/>
      <c r="C55" s="277"/>
      <c r="D55" s="277"/>
      <c r="E55" s="277"/>
    </row>
    <row r="56" spans="1:5" ht="15.75">
      <c r="A56" s="275"/>
      <c r="B56" s="276"/>
      <c r="C56" s="277"/>
      <c r="D56" s="277"/>
      <c r="E56" s="277"/>
    </row>
    <row r="57" spans="1:5" ht="15.75">
      <c r="A57" s="275"/>
      <c r="B57" s="276"/>
      <c r="C57" s="277"/>
      <c r="D57" s="277"/>
      <c r="E57" s="277"/>
    </row>
    <row r="58" spans="1:5" ht="15.75">
      <c r="A58" s="275"/>
      <c r="B58" s="276"/>
      <c r="C58" s="277"/>
      <c r="D58" s="277"/>
      <c r="E58" s="277"/>
    </row>
    <row r="59" spans="1:5" ht="15.75">
      <c r="A59" s="275"/>
      <c r="B59" s="276"/>
      <c r="C59" s="277"/>
      <c r="D59" s="277"/>
      <c r="E59" s="277"/>
    </row>
    <row r="60" spans="1:5" ht="15.75">
      <c r="A60" s="275"/>
      <c r="B60" s="276"/>
      <c r="C60" s="277"/>
      <c r="D60" s="277"/>
      <c r="E60" s="277"/>
    </row>
    <row r="61" spans="1:5" ht="15.75">
      <c r="A61" s="275"/>
      <c r="B61" s="276"/>
      <c r="C61" s="277"/>
      <c r="D61" s="277"/>
      <c r="E61" s="277"/>
    </row>
    <row r="62" spans="1:5" ht="15.75">
      <c r="A62" s="275"/>
      <c r="B62" s="276"/>
      <c r="C62" s="277"/>
      <c r="D62" s="277"/>
      <c r="E62" s="277"/>
    </row>
    <row r="63" spans="1:5" ht="15.75">
      <c r="A63" s="275"/>
      <c r="B63" s="276"/>
      <c r="C63" s="277"/>
      <c r="D63" s="277"/>
      <c r="E63" s="277"/>
    </row>
    <row r="64" spans="1:5" ht="15.75">
      <c r="A64" s="275"/>
      <c r="B64" s="276"/>
      <c r="C64" s="277"/>
      <c r="D64" s="277"/>
      <c r="E64" s="277"/>
    </row>
    <row r="65" spans="1:5" ht="15.75">
      <c r="A65" s="275"/>
      <c r="B65" s="276"/>
      <c r="C65" s="277"/>
      <c r="D65" s="277"/>
      <c r="E65" s="277"/>
    </row>
    <row r="66" spans="1:5" ht="15.75">
      <c r="A66" s="275"/>
      <c r="B66" s="276"/>
      <c r="C66" s="277"/>
      <c r="D66" s="277"/>
      <c r="E66" s="277"/>
    </row>
    <row r="67" spans="1:5" ht="15.75">
      <c r="A67" s="275"/>
      <c r="B67" s="276"/>
      <c r="C67" s="277"/>
      <c r="D67" s="277"/>
      <c r="E67" s="277"/>
    </row>
    <row r="68" spans="1:5" ht="15.75">
      <c r="A68" s="275"/>
      <c r="B68" s="276"/>
      <c r="C68" s="277"/>
      <c r="D68" s="277"/>
      <c r="E68" s="277"/>
    </row>
    <row r="69" spans="1:5" ht="15.75">
      <c r="A69" s="275"/>
      <c r="B69" s="276"/>
      <c r="C69" s="277"/>
      <c r="D69" s="277"/>
      <c r="E69" s="277"/>
    </row>
    <row r="70" spans="1:5" ht="15.75">
      <c r="A70" s="275"/>
      <c r="B70" s="276"/>
      <c r="C70" s="277"/>
      <c r="D70" s="277"/>
      <c r="E70" s="277"/>
    </row>
    <row r="71" spans="1:5" ht="15.75">
      <c r="A71" s="275"/>
      <c r="B71" s="276"/>
      <c r="C71" s="277"/>
      <c r="D71" s="277"/>
      <c r="E71" s="277"/>
    </row>
    <row r="72" spans="1:5" ht="15.75">
      <c r="A72" s="275"/>
      <c r="B72" s="276"/>
      <c r="C72" s="277"/>
      <c r="D72" s="277"/>
      <c r="E72" s="277"/>
    </row>
    <row r="73" spans="1:5" ht="15.75">
      <c r="A73" s="278"/>
      <c r="B73" s="276"/>
      <c r="C73" s="278"/>
      <c r="D73" s="278"/>
      <c r="E73" s="278"/>
    </row>
    <row r="74" spans="1:5" ht="15.75">
      <c r="A74" s="278"/>
      <c r="B74" s="276"/>
      <c r="C74" s="278"/>
      <c r="D74" s="278"/>
      <c r="E74" s="278"/>
    </row>
    <row r="75" spans="1:5" ht="15.75">
      <c r="A75" s="278"/>
      <c r="B75" s="276"/>
      <c r="C75" s="278"/>
      <c r="D75" s="278"/>
      <c r="E75" s="278"/>
    </row>
    <row r="76" spans="1:5" ht="15.75">
      <c r="A76" s="278"/>
      <c r="B76" s="276"/>
      <c r="C76" s="278"/>
      <c r="D76" s="278"/>
      <c r="E76" s="278"/>
    </row>
    <row r="77" spans="1:5" ht="15.75">
      <c r="A77" s="278"/>
      <c r="B77" s="276"/>
      <c r="C77" s="278"/>
      <c r="D77" s="278"/>
      <c r="E77" s="278"/>
    </row>
    <row r="78" spans="1:5" ht="15.75">
      <c r="A78" s="278"/>
      <c r="B78" s="276"/>
      <c r="C78" s="278"/>
      <c r="D78" s="278"/>
      <c r="E78" s="278"/>
    </row>
    <row r="79" spans="1:5" ht="15.75">
      <c r="A79" s="278"/>
      <c r="B79" s="276"/>
      <c r="C79" s="278"/>
      <c r="D79" s="278"/>
      <c r="E79" s="278"/>
    </row>
    <row r="80" spans="1:5" ht="15.75">
      <c r="A80" s="278"/>
      <c r="B80" s="276"/>
      <c r="C80" s="278"/>
      <c r="D80" s="278"/>
      <c r="E80" s="278"/>
    </row>
  </sheetData>
  <mergeCells count="11">
    <mergeCell ref="C12:E12"/>
    <mergeCell ref="B12:B13"/>
    <mergeCell ref="A12:A13"/>
    <mergeCell ref="A8:E10"/>
    <mergeCell ref="C1:E1"/>
    <mergeCell ref="C2:E2"/>
    <mergeCell ref="C3:E3"/>
    <mergeCell ref="C4:E4"/>
    <mergeCell ref="C5:E5"/>
    <mergeCell ref="C6:E6"/>
    <mergeCell ref="C7:E7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zoomScale="90" zoomScaleNormal="90" workbookViewId="0">
      <selection activeCell="B6" sqref="B6:D6"/>
    </sheetView>
  </sheetViews>
  <sheetFormatPr defaultRowHeight="15"/>
  <cols>
    <col min="1" max="1" width="48.42578125" customWidth="1"/>
    <col min="2" max="4" width="15.140625" customWidth="1"/>
  </cols>
  <sheetData>
    <row r="1" spans="1:4" ht="15.75">
      <c r="B1" s="487" t="s">
        <v>123</v>
      </c>
      <c r="C1" s="487"/>
      <c r="D1" s="487"/>
    </row>
    <row r="2" spans="1:4" ht="15.75">
      <c r="B2" s="488" t="s">
        <v>33</v>
      </c>
      <c r="C2" s="488"/>
      <c r="D2" s="488"/>
    </row>
    <row r="3" spans="1:4" ht="15.75">
      <c r="B3" s="488" t="s">
        <v>100</v>
      </c>
      <c r="C3" s="488"/>
      <c r="D3" s="488"/>
    </row>
    <row r="4" spans="1:4" ht="15.75">
      <c r="B4" s="488" t="s">
        <v>27</v>
      </c>
      <c r="C4" s="488"/>
      <c r="D4" s="488"/>
    </row>
    <row r="5" spans="1:4" ht="13.5" customHeight="1">
      <c r="B5" s="488" t="s">
        <v>28</v>
      </c>
      <c r="C5" s="488"/>
      <c r="D5" s="488"/>
    </row>
    <row r="6" spans="1:4" ht="15.75">
      <c r="B6" s="488" t="s">
        <v>589</v>
      </c>
      <c r="C6" s="488"/>
      <c r="D6" s="488"/>
    </row>
    <row r="8" spans="1:4" ht="32.25" customHeight="1">
      <c r="A8" s="485" t="s">
        <v>562</v>
      </c>
      <c r="B8" s="485"/>
      <c r="C8" s="486"/>
      <c r="D8" s="486"/>
    </row>
    <row r="10" spans="1:4" ht="31.5" customHeight="1">
      <c r="A10" s="2" t="s">
        <v>81</v>
      </c>
      <c r="B10" s="452" t="s">
        <v>82</v>
      </c>
      <c r="C10" s="453"/>
      <c r="D10" s="454"/>
    </row>
    <row r="11" spans="1:4" ht="15.75">
      <c r="A11" s="2"/>
      <c r="B11" s="40" t="s">
        <v>402</v>
      </c>
      <c r="C11" s="40" t="s">
        <v>493</v>
      </c>
      <c r="D11" s="40" t="s">
        <v>555</v>
      </c>
    </row>
    <row r="12" spans="1:4" ht="47.25">
      <c r="A12" s="3" t="s">
        <v>83</v>
      </c>
      <c r="B12" s="5">
        <v>0</v>
      </c>
      <c r="C12" s="5">
        <v>0</v>
      </c>
      <c r="D12" s="5">
        <v>0</v>
      </c>
    </row>
    <row r="13" spans="1:4" ht="15.75">
      <c r="A13" s="4" t="s">
        <v>84</v>
      </c>
      <c r="B13" s="6">
        <v>0</v>
      </c>
      <c r="C13" s="6">
        <v>0</v>
      </c>
      <c r="D13" s="6">
        <v>0</v>
      </c>
    </row>
    <row r="14" spans="1:4" ht="15.75">
      <c r="A14" s="4" t="s">
        <v>85</v>
      </c>
      <c r="B14" s="6">
        <v>0</v>
      </c>
      <c r="C14" s="6">
        <v>0</v>
      </c>
      <c r="D14" s="6">
        <v>0</v>
      </c>
    </row>
    <row r="15" spans="1:4" ht="31.5">
      <c r="A15" s="3" t="s">
        <v>86</v>
      </c>
      <c r="B15" s="5">
        <v>0</v>
      </c>
      <c r="C15" s="5">
        <v>0</v>
      </c>
      <c r="D15" s="5">
        <v>0</v>
      </c>
    </row>
    <row r="16" spans="1:4" ht="15.75">
      <c r="A16" s="4" t="s">
        <v>85</v>
      </c>
      <c r="B16" s="6">
        <v>0</v>
      </c>
      <c r="C16" s="6">
        <v>0</v>
      </c>
      <c r="D16" s="6">
        <v>0</v>
      </c>
    </row>
    <row r="17" spans="1:4" ht="15.75">
      <c r="A17" s="3" t="s">
        <v>87</v>
      </c>
      <c r="B17" s="5">
        <v>0</v>
      </c>
      <c r="C17" s="5">
        <v>0</v>
      </c>
      <c r="D17" s="5">
        <v>0</v>
      </c>
    </row>
    <row r="18" spans="1:4" ht="15.75">
      <c r="A18" s="4" t="s">
        <v>84</v>
      </c>
      <c r="B18" s="6">
        <v>0</v>
      </c>
      <c r="C18" s="6">
        <v>0</v>
      </c>
      <c r="D18" s="6">
        <v>0</v>
      </c>
    </row>
    <row r="19" spans="1:4" ht="15.75">
      <c r="A19" s="4" t="s">
        <v>85</v>
      </c>
      <c r="B19" s="6">
        <v>0</v>
      </c>
      <c r="C19" s="6">
        <v>0</v>
      </c>
      <c r="D19" s="6">
        <v>0</v>
      </c>
    </row>
    <row r="20" spans="1:4" ht="47.25">
      <c r="A20" s="3" t="s">
        <v>88</v>
      </c>
      <c r="B20" s="5">
        <v>0</v>
      </c>
      <c r="C20" s="5">
        <v>0</v>
      </c>
      <c r="D20" s="5">
        <v>0</v>
      </c>
    </row>
    <row r="21" spans="1:4" ht="31.5">
      <c r="A21" s="4" t="s">
        <v>89</v>
      </c>
      <c r="B21" s="6">
        <v>0</v>
      </c>
      <c r="C21" s="8">
        <v>0</v>
      </c>
      <c r="D21" s="8">
        <v>0</v>
      </c>
    </row>
  </sheetData>
  <mergeCells count="8">
    <mergeCell ref="B10:D10"/>
    <mergeCell ref="A8:D8"/>
    <mergeCell ref="B1:D1"/>
    <mergeCell ref="B2:D2"/>
    <mergeCell ref="B3:D3"/>
    <mergeCell ref="B4:D4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workbookViewId="0">
      <selection activeCell="M16" sqref="M16"/>
    </sheetView>
  </sheetViews>
  <sheetFormatPr defaultRowHeight="15"/>
  <cols>
    <col min="1" max="1" width="6.140625" customWidth="1"/>
    <col min="2" max="2" width="16.28515625" customWidth="1"/>
    <col min="3" max="3" width="16.5703125" customWidth="1"/>
    <col min="4" max="4" width="16.28515625" customWidth="1"/>
    <col min="5" max="5" width="13.28515625" customWidth="1"/>
    <col min="6" max="6" width="13.42578125" customWidth="1"/>
    <col min="7" max="7" width="7.85546875" customWidth="1"/>
    <col min="8" max="8" width="9.7109375" customWidth="1"/>
  </cols>
  <sheetData>
    <row r="1" spans="1:8" ht="15.75">
      <c r="E1" s="487" t="s">
        <v>137</v>
      </c>
      <c r="F1" s="487"/>
      <c r="G1" s="487"/>
      <c r="H1" s="487"/>
    </row>
    <row r="2" spans="1:8" ht="15.75">
      <c r="E2" s="488" t="s">
        <v>33</v>
      </c>
      <c r="F2" s="488"/>
      <c r="G2" s="488"/>
      <c r="H2" s="488"/>
    </row>
    <row r="3" spans="1:8" ht="15.75">
      <c r="E3" s="488" t="s">
        <v>100</v>
      </c>
      <c r="F3" s="488"/>
      <c r="G3" s="488"/>
      <c r="H3" s="488"/>
    </row>
    <row r="4" spans="1:8" ht="15.75">
      <c r="E4" s="488" t="s">
        <v>27</v>
      </c>
      <c r="F4" s="488"/>
      <c r="G4" s="488"/>
      <c r="H4" s="488"/>
    </row>
    <row r="5" spans="1:8" ht="15.75">
      <c r="E5" s="488" t="s">
        <v>28</v>
      </c>
      <c r="F5" s="488"/>
      <c r="G5" s="488"/>
      <c r="H5" s="488"/>
    </row>
    <row r="6" spans="1:8" ht="15.75">
      <c r="E6" s="488" t="s">
        <v>589</v>
      </c>
      <c r="F6" s="488"/>
      <c r="G6" s="488"/>
      <c r="H6" s="488"/>
    </row>
    <row r="8" spans="1:8" ht="63" customHeight="1">
      <c r="A8" s="455" t="s">
        <v>563</v>
      </c>
      <c r="B8" s="486"/>
      <c r="C8" s="486"/>
      <c r="D8" s="486"/>
      <c r="E8" s="486"/>
      <c r="F8" s="486"/>
      <c r="G8" s="486"/>
      <c r="H8" s="486"/>
    </row>
    <row r="9" spans="1:8" ht="30.75" customHeight="1">
      <c r="A9" s="455" t="s">
        <v>564</v>
      </c>
      <c r="B9" s="455"/>
      <c r="C9" s="455"/>
      <c r="D9" s="455"/>
      <c r="E9" s="455"/>
      <c r="F9" s="455"/>
      <c r="G9" s="455"/>
      <c r="H9" s="486"/>
    </row>
    <row r="11" spans="1:8" ht="63" customHeight="1">
      <c r="A11" s="489" t="s">
        <v>97</v>
      </c>
      <c r="B11" s="489" t="s">
        <v>90</v>
      </c>
      <c r="C11" s="489" t="s">
        <v>96</v>
      </c>
      <c r="D11" s="11" t="s">
        <v>95</v>
      </c>
      <c r="E11" s="489" t="s">
        <v>94</v>
      </c>
      <c r="F11" s="489" t="s">
        <v>93</v>
      </c>
      <c r="G11" s="489" t="s">
        <v>92</v>
      </c>
      <c r="H11" s="489"/>
    </row>
    <row r="12" spans="1:8" ht="47.25">
      <c r="A12" s="489"/>
      <c r="B12" s="489"/>
      <c r="C12" s="489"/>
      <c r="D12" s="11" t="s">
        <v>91</v>
      </c>
      <c r="E12" s="489"/>
      <c r="F12" s="489"/>
      <c r="G12" s="489"/>
      <c r="H12" s="489"/>
    </row>
    <row r="13" spans="1:8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490">
        <v>7</v>
      </c>
      <c r="H13" s="490"/>
    </row>
    <row r="14" spans="1:8" ht="15.75">
      <c r="A14" s="10"/>
      <c r="B14" s="10"/>
      <c r="C14" s="10"/>
      <c r="D14" s="10"/>
      <c r="E14" s="10"/>
      <c r="F14" s="10"/>
      <c r="G14" s="490"/>
      <c r="H14" s="491"/>
    </row>
    <row r="16" spans="1:8" ht="47.25" customHeight="1">
      <c r="A16" s="455" t="s">
        <v>565</v>
      </c>
      <c r="B16" s="455"/>
      <c r="C16" s="455"/>
      <c r="D16" s="455"/>
      <c r="E16" s="455"/>
      <c r="F16" s="455"/>
      <c r="G16" s="455"/>
      <c r="H16" s="486"/>
    </row>
    <row r="18" spans="1:8" ht="68.25" customHeight="1">
      <c r="A18" s="492" t="s">
        <v>116</v>
      </c>
      <c r="B18" s="492"/>
      <c r="C18" s="492"/>
      <c r="D18" s="489" t="s">
        <v>115</v>
      </c>
      <c r="E18" s="489"/>
      <c r="F18" s="489"/>
      <c r="G18" s="489"/>
      <c r="H18" s="489"/>
    </row>
    <row r="19" spans="1:8" ht="15.75" customHeight="1">
      <c r="A19" s="492"/>
      <c r="B19" s="492"/>
      <c r="C19" s="492"/>
      <c r="D19" s="360" t="s">
        <v>402</v>
      </c>
      <c r="E19" s="493" t="s">
        <v>493</v>
      </c>
      <c r="F19" s="494"/>
      <c r="G19" s="492" t="s">
        <v>555</v>
      </c>
      <c r="H19" s="492"/>
    </row>
    <row r="20" spans="1:8" ht="50.25" customHeight="1">
      <c r="A20" s="496" t="s">
        <v>98</v>
      </c>
      <c r="B20" s="497"/>
      <c r="C20" s="498"/>
      <c r="D20" s="14">
        <v>0</v>
      </c>
      <c r="E20" s="495">
        <v>0</v>
      </c>
      <c r="F20" s="495"/>
      <c r="G20" s="495">
        <v>0</v>
      </c>
      <c r="H20" s="495"/>
    </row>
  </sheetData>
  <mergeCells count="25">
    <mergeCell ref="G19:H19"/>
    <mergeCell ref="E19:F19"/>
    <mergeCell ref="E20:F20"/>
    <mergeCell ref="G20:H20"/>
    <mergeCell ref="A16:H16"/>
    <mergeCell ref="A20:C20"/>
    <mergeCell ref="A19:C19"/>
    <mergeCell ref="A18:C18"/>
    <mergeCell ref="C11:C12"/>
    <mergeCell ref="E11:E12"/>
    <mergeCell ref="F11:F12"/>
    <mergeCell ref="D18:H18"/>
    <mergeCell ref="A8:H8"/>
    <mergeCell ref="A9:H9"/>
    <mergeCell ref="G11:H12"/>
    <mergeCell ref="G13:H13"/>
    <mergeCell ref="G14:H14"/>
    <mergeCell ref="B11:B12"/>
    <mergeCell ref="A11:A12"/>
    <mergeCell ref="E6:H6"/>
    <mergeCell ref="E1:H1"/>
    <mergeCell ref="E2:H2"/>
    <mergeCell ref="E3:H3"/>
    <mergeCell ref="E4:H4"/>
    <mergeCell ref="E5:H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C16"/>
  <sheetViews>
    <sheetView workbookViewId="0">
      <selection activeCell="F21" sqref="F21"/>
    </sheetView>
  </sheetViews>
  <sheetFormatPr defaultRowHeight="18.75"/>
  <cols>
    <col min="1" max="1" width="23.7109375" style="107" customWidth="1"/>
    <col min="2" max="2" width="26.42578125" style="107" customWidth="1"/>
    <col min="3" max="3" width="19.140625" customWidth="1"/>
  </cols>
  <sheetData>
    <row r="2" spans="1:3" ht="77.25" customHeight="1">
      <c r="A2" s="499" t="s">
        <v>330</v>
      </c>
      <c r="B2" s="499"/>
    </row>
    <row r="3" spans="1:3">
      <c r="A3" s="361" t="s">
        <v>493</v>
      </c>
      <c r="B3" s="361" t="s">
        <v>555</v>
      </c>
    </row>
    <row r="5" spans="1:3">
      <c r="A5" s="110">
        <f>Пр.8!G15+Пр.8!G18+Пр.8!G19+Пр.8!G24+Пр.8!G26+Пр.8!G27+Пр.8!G34+Пр.8!G48+Пр.8!G49+Пр.8!G57+Пр.8!G59+Пр.8!G61+Пр.8!G72+Пр.8!G74</f>
        <v>14293603.34</v>
      </c>
      <c r="B5" s="110">
        <f>Пр.8!H15+Пр.8!H18+Пр.8!H19+Пр.8!H24+Пр.8!H26+Пр.8!H27+Пр.8!H34+Пр.8!H48+Пр.8!H49+Пр.8!H57+Пр.8!H59+Пр.8!H61+Пр.8!H72+Пр.8!H74</f>
        <v>14192923.34</v>
      </c>
    </row>
    <row r="7" spans="1:3">
      <c r="A7" s="108">
        <v>2.5000000000000001E-2</v>
      </c>
      <c r="B7" s="109">
        <v>0.05</v>
      </c>
      <c r="C7" s="65" t="s">
        <v>379</v>
      </c>
    </row>
    <row r="8" spans="1:3">
      <c r="C8" s="65"/>
    </row>
    <row r="9" spans="1:3">
      <c r="A9" s="499" t="s">
        <v>331</v>
      </c>
      <c r="B9" s="499"/>
      <c r="C9" s="65"/>
    </row>
    <row r="10" spans="1:3">
      <c r="C10" s="65"/>
    </row>
    <row r="11" spans="1:3">
      <c r="A11" s="110">
        <f>A5*A7</f>
        <v>357340.08350000001</v>
      </c>
      <c r="B11" s="110">
        <f>B5*B7</f>
        <v>709646.16700000002</v>
      </c>
      <c r="C11" s="65" t="s">
        <v>377</v>
      </c>
    </row>
    <row r="12" spans="1:3">
      <c r="A12" s="119">
        <v>330000</v>
      </c>
      <c r="B12" s="119">
        <v>650000</v>
      </c>
      <c r="C12" s="65" t="s">
        <v>378</v>
      </c>
    </row>
    <row r="14" spans="1:3" ht="37.5">
      <c r="A14" s="114" t="s">
        <v>376</v>
      </c>
    </row>
    <row r="15" spans="1:3">
      <c r="A15" s="114">
        <v>2023</v>
      </c>
      <c r="B15" s="114">
        <v>2024</v>
      </c>
      <c r="C15" s="117">
        <v>2025</v>
      </c>
    </row>
    <row r="16" spans="1:3">
      <c r="A16" s="118">
        <f>'Пр. 2'!C99-'Пр. 7'!G91</f>
        <v>0</v>
      </c>
      <c r="B16" s="116">
        <f>'Пр. 2'!D99-Пр.8!G75-у.у!A12</f>
        <v>0</v>
      </c>
      <c r="C16" s="116">
        <f>'Пр. 2'!E99-Пр.8!H75-B12</f>
        <v>0</v>
      </c>
    </row>
  </sheetData>
  <mergeCells count="2">
    <mergeCell ref="A2:B2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Y68"/>
  <sheetViews>
    <sheetView topLeftCell="A28" workbookViewId="0">
      <selection activeCell="C52" sqref="C52"/>
    </sheetView>
  </sheetViews>
  <sheetFormatPr defaultRowHeight="15"/>
  <cols>
    <col min="1" max="1" width="7.28515625" style="87" customWidth="1"/>
    <col min="2" max="2" width="135.140625" style="87" customWidth="1"/>
    <col min="3" max="3" width="13.85546875" style="87" customWidth="1"/>
    <col min="4" max="5" width="17" style="87" customWidth="1"/>
    <col min="6" max="6" width="14.140625" style="134" bestFit="1" customWidth="1"/>
    <col min="7" max="7" width="5.42578125" style="134" customWidth="1"/>
    <col min="8" max="8" width="12" bestFit="1" customWidth="1"/>
    <col min="9" max="9" width="11.28515625" bestFit="1" customWidth="1"/>
    <col min="10" max="10" width="8.28515625" style="339" bestFit="1" customWidth="1"/>
    <col min="11" max="11" width="12" bestFit="1" customWidth="1"/>
    <col min="13" max="13" width="10.7109375" customWidth="1"/>
    <col min="14" max="14" width="10" bestFit="1" customWidth="1"/>
    <col min="16" max="16" width="10.5703125" customWidth="1"/>
    <col min="17" max="17" width="11.42578125" customWidth="1"/>
    <col min="21" max="21" width="11.85546875" customWidth="1"/>
    <col min="22" max="22" width="11.5703125" style="134" customWidth="1"/>
    <col min="23" max="23" width="11.42578125" bestFit="1" customWidth="1"/>
  </cols>
  <sheetData>
    <row r="1" spans="1:22" ht="15.75">
      <c r="C1" s="184">
        <v>2023</v>
      </c>
      <c r="D1" s="184">
        <v>2024</v>
      </c>
      <c r="E1" s="184">
        <v>2025</v>
      </c>
    </row>
    <row r="2" spans="1:22" s="16" customFormat="1">
      <c r="A2" s="87"/>
      <c r="B2" s="185" t="s">
        <v>159</v>
      </c>
      <c r="C2" s="87"/>
      <c r="D2" s="87"/>
      <c r="E2" s="87"/>
      <c r="F2" s="134"/>
      <c r="G2" s="134"/>
      <c r="J2" s="342"/>
      <c r="V2" s="134"/>
    </row>
    <row r="3" spans="1:22" s="16" customFormat="1" ht="15.75">
      <c r="A3" s="87"/>
      <c r="B3" s="186" t="s">
        <v>21</v>
      </c>
      <c r="C3" s="78">
        <v>6746800</v>
      </c>
      <c r="D3" s="78">
        <v>6675200</v>
      </c>
      <c r="E3" s="78">
        <v>6692100</v>
      </c>
      <c r="F3" s="135"/>
      <c r="G3" s="135"/>
      <c r="J3" s="342" t="s">
        <v>514</v>
      </c>
      <c r="K3" s="33">
        <v>787788</v>
      </c>
      <c r="V3" s="134"/>
    </row>
    <row r="4" spans="1:22" s="16" customFormat="1" ht="15.75">
      <c r="A4" s="87"/>
      <c r="B4" s="187" t="s">
        <v>99</v>
      </c>
      <c r="C4" s="78">
        <v>628216.64</v>
      </c>
      <c r="D4" s="78"/>
      <c r="E4" s="78"/>
      <c r="F4" s="134"/>
      <c r="G4" s="134"/>
      <c r="J4" s="342" t="s">
        <v>515</v>
      </c>
      <c r="K4" s="33">
        <v>893700</v>
      </c>
      <c r="V4" s="134"/>
    </row>
    <row r="5" spans="1:22" s="16" customFormat="1" ht="31.5">
      <c r="A5" s="87"/>
      <c r="B5" s="144" t="s">
        <v>22</v>
      </c>
      <c r="C5" s="77">
        <v>288600</v>
      </c>
      <c r="D5" s="77">
        <v>301500</v>
      </c>
      <c r="E5" s="77">
        <v>312180</v>
      </c>
      <c r="F5" s="135">
        <f>SUM(C5:D5)</f>
        <v>590100</v>
      </c>
      <c r="G5" s="135"/>
      <c r="H5" s="33"/>
      <c r="I5" s="33"/>
      <c r="J5" s="342" t="s">
        <v>516</v>
      </c>
      <c r="K5" s="33">
        <v>166692</v>
      </c>
      <c r="V5" s="134"/>
    </row>
    <row r="6" spans="1:22" s="16" customFormat="1" ht="15.75">
      <c r="A6" s="87"/>
      <c r="B6" s="144"/>
      <c r="C6" s="77">
        <v>192000</v>
      </c>
      <c r="D6" s="77">
        <v>192000</v>
      </c>
      <c r="E6" s="77">
        <v>192000</v>
      </c>
      <c r="F6" s="134"/>
      <c r="G6" s="134"/>
      <c r="H6" s="412" t="s">
        <v>513</v>
      </c>
      <c r="I6" s="413" t="s">
        <v>254</v>
      </c>
      <c r="J6" s="413">
        <v>111</v>
      </c>
      <c r="K6" s="33">
        <f>K3+K4+K5</f>
        <v>1848180</v>
      </c>
      <c r="V6" s="134"/>
    </row>
    <row r="7" spans="1:22" s="16" customFormat="1" ht="15.75">
      <c r="A7" s="87"/>
      <c r="B7" s="144"/>
      <c r="C7" s="77">
        <v>58000</v>
      </c>
      <c r="D7" s="77">
        <v>58000</v>
      </c>
      <c r="E7" s="77">
        <v>58000</v>
      </c>
      <c r="F7" s="134"/>
      <c r="G7" s="134"/>
      <c r="H7" s="412"/>
      <c r="I7" s="412"/>
      <c r="J7" s="413">
        <v>119</v>
      </c>
      <c r="K7" s="33">
        <f>K6*0.302</f>
        <v>558150.36</v>
      </c>
      <c r="V7" s="134"/>
    </row>
    <row r="8" spans="1:22" s="16" customFormat="1" ht="15.75">
      <c r="A8" s="87"/>
      <c r="B8" s="144"/>
      <c r="C8" s="78">
        <f>C5-C6-C7</f>
        <v>38600</v>
      </c>
      <c r="D8" s="78">
        <f>D5-D6-D7</f>
        <v>51500</v>
      </c>
      <c r="E8" s="78">
        <f>E5-E6-E7</f>
        <v>62180</v>
      </c>
      <c r="F8" s="134"/>
      <c r="G8" s="134"/>
      <c r="J8" s="342"/>
      <c r="K8" s="343">
        <f>K6+K7</f>
        <v>2406330.36</v>
      </c>
      <c r="V8" s="134"/>
    </row>
    <row r="9" spans="1:22" s="16" customFormat="1" ht="47.25">
      <c r="A9" s="87"/>
      <c r="B9" s="188" t="s">
        <v>380</v>
      </c>
      <c r="C9" s="77">
        <v>1160766</v>
      </c>
      <c r="D9" s="77"/>
      <c r="E9" s="77"/>
      <c r="F9" s="433">
        <f>C3+C5+C9</f>
        <v>8196166</v>
      </c>
      <c r="G9" s="415"/>
      <c r="J9" s="342"/>
      <c r="V9" s="134"/>
    </row>
    <row r="10" spans="1:22" s="16" customFormat="1" ht="15.75">
      <c r="A10" s="87"/>
      <c r="B10" s="188" t="s">
        <v>207</v>
      </c>
      <c r="C10" s="377">
        <f>C9*100/130.2</f>
        <v>891525.34562211984</v>
      </c>
      <c r="D10" s="77"/>
      <c r="E10" s="77"/>
      <c r="F10" s="134"/>
      <c r="G10" s="134"/>
      <c r="J10" s="342"/>
      <c r="V10" s="134"/>
    </row>
    <row r="11" spans="1:22" s="16" customFormat="1" ht="15.75">
      <c r="A11" s="87"/>
      <c r="B11" s="188" t="s">
        <v>208</v>
      </c>
      <c r="C11" s="377">
        <f>C9-C10</f>
        <v>269240.65437788016</v>
      </c>
      <c r="D11" s="77"/>
      <c r="E11" s="77"/>
      <c r="F11" s="134"/>
      <c r="G11" s="134"/>
      <c r="J11" s="342"/>
      <c r="V11" s="134"/>
    </row>
    <row r="12" spans="1:22" s="16" customFormat="1" ht="15.75">
      <c r="A12" s="87"/>
      <c r="B12" s="188" t="s">
        <v>394</v>
      </c>
      <c r="C12" s="77"/>
      <c r="D12" s="77"/>
      <c r="E12" s="77"/>
      <c r="F12" s="134"/>
      <c r="G12" s="134"/>
      <c r="J12" s="342"/>
      <c r="V12" s="134"/>
    </row>
    <row r="13" spans="1:22" s="367" customFormat="1" ht="15.75">
      <c r="A13" s="371"/>
      <c r="B13" s="378"/>
      <c r="C13" s="377"/>
      <c r="D13" s="377"/>
      <c r="E13" s="377"/>
      <c r="F13" s="372"/>
      <c r="G13" s="372"/>
      <c r="J13" s="373"/>
      <c r="K13" s="376"/>
      <c r="V13" s="372"/>
    </row>
    <row r="14" spans="1:22" s="416" customFormat="1" ht="31.5">
      <c r="B14" s="385" t="s">
        <v>507</v>
      </c>
      <c r="C14" s="386"/>
      <c r="D14" s="386"/>
      <c r="E14" s="386"/>
      <c r="F14" s="417"/>
      <c r="G14" s="417"/>
      <c r="J14" s="418"/>
      <c r="K14" s="419"/>
      <c r="V14" s="417"/>
    </row>
    <row r="15" spans="1:22" s="367" customFormat="1" ht="15.75">
      <c r="A15" s="371"/>
      <c r="B15" s="378"/>
      <c r="C15" s="377"/>
      <c r="D15" s="377"/>
      <c r="E15" s="377"/>
      <c r="F15" s="372"/>
      <c r="G15" s="372"/>
      <c r="J15" s="380"/>
      <c r="K15" s="381"/>
      <c r="V15" s="372"/>
    </row>
    <row r="16" spans="1:22" s="87" customFormat="1" ht="31.5">
      <c r="B16" s="188" t="s">
        <v>528</v>
      </c>
      <c r="C16" s="77"/>
      <c r="D16" s="77"/>
      <c r="E16" s="77"/>
      <c r="F16" s="338"/>
      <c r="G16" s="338"/>
      <c r="J16" s="362"/>
      <c r="K16" s="363"/>
      <c r="V16" s="338"/>
    </row>
    <row r="17" spans="1:23" s="371" customFormat="1" ht="15.75">
      <c r="B17" s="378" t="s">
        <v>533</v>
      </c>
      <c r="C17" s="377"/>
      <c r="D17" s="377"/>
      <c r="E17" s="377"/>
      <c r="F17" s="379"/>
      <c r="G17" s="379"/>
      <c r="J17" s="382"/>
      <c r="K17" s="381"/>
      <c r="V17" s="379"/>
    </row>
    <row r="18" spans="1:23" s="371" customFormat="1" ht="15.75">
      <c r="B18" s="378" t="s">
        <v>534</v>
      </c>
      <c r="C18" s="377"/>
      <c r="D18" s="377"/>
      <c r="E18" s="377"/>
      <c r="F18" s="379"/>
      <c r="G18" s="379"/>
      <c r="J18" s="382"/>
      <c r="K18" s="381"/>
      <c r="V18" s="379"/>
    </row>
    <row r="19" spans="1:23" s="367" customFormat="1" ht="15.75">
      <c r="A19" s="371"/>
      <c r="B19" s="378"/>
      <c r="C19" s="377"/>
      <c r="D19" s="377"/>
      <c r="E19" s="377"/>
      <c r="F19" s="372"/>
      <c r="G19" s="372"/>
      <c r="J19" s="383"/>
      <c r="K19" s="384"/>
      <c r="V19" s="372"/>
    </row>
    <row r="20" spans="1:23" s="16" customFormat="1" ht="31.5">
      <c r="A20" s="87"/>
      <c r="B20" s="196" t="s">
        <v>462</v>
      </c>
      <c r="C20" s="197"/>
      <c r="D20" s="197"/>
      <c r="E20" s="197"/>
      <c r="F20" s="134"/>
      <c r="G20" s="134"/>
      <c r="J20" s="414"/>
      <c r="V20" s="134"/>
    </row>
    <row r="21" spans="1:23" s="367" customFormat="1" ht="15.75">
      <c r="A21" s="371"/>
      <c r="B21" s="378"/>
      <c r="C21" s="377"/>
      <c r="D21" s="377"/>
      <c r="E21" s="377"/>
      <c r="F21" s="372"/>
      <c r="G21" s="372"/>
      <c r="J21" s="373"/>
      <c r="V21" s="372"/>
    </row>
    <row r="22" spans="1:23" s="367" customFormat="1" ht="58.5">
      <c r="A22" s="371"/>
      <c r="B22" s="387" t="s">
        <v>24</v>
      </c>
      <c r="C22" s="388">
        <f>C24+C32+C36+C40+C42+C44+C46+C48+C50+C52+C54+C56+C58+C60+C62+C64+C66</f>
        <v>7772806.3499999996</v>
      </c>
      <c r="D22" s="388">
        <f>D24+D32+D36+D40+D42+D44+D46+D48+D50+D52+D54+D56+D58+D60+D62+D64+D66</f>
        <v>5654896.6600000001</v>
      </c>
      <c r="E22" s="388">
        <f>E24+E32+E36+E40+E42+E44+E46+E48+E50+E52+E54+E56+E58+E60+E62+E64+E66</f>
        <v>5654896.6600000001</v>
      </c>
      <c r="F22" s="375">
        <f>SUM(C22:D22)</f>
        <v>13427703.01</v>
      </c>
      <c r="G22" s="375"/>
      <c r="H22" s="376"/>
      <c r="I22" s="376"/>
      <c r="J22" s="373"/>
      <c r="V22" s="372"/>
    </row>
    <row r="23" spans="1:23" s="394" customFormat="1" ht="9.75" customHeight="1">
      <c r="A23" s="389"/>
      <c r="B23" s="390"/>
      <c r="C23" s="391"/>
      <c r="D23" s="391"/>
      <c r="E23" s="391"/>
      <c r="F23" s="392"/>
      <c r="G23" s="393"/>
      <c r="J23" s="395"/>
      <c r="V23" s="392"/>
    </row>
    <row r="24" spans="1:23" s="143" customFormat="1" ht="17.25" customHeight="1">
      <c r="A24" s="396"/>
      <c r="B24" s="397" t="s">
        <v>211</v>
      </c>
      <c r="C24" s="398">
        <v>853294.88</v>
      </c>
      <c r="D24" s="398">
        <v>840960.66</v>
      </c>
      <c r="E24" s="398">
        <v>840960.66</v>
      </c>
      <c r="F24" s="399"/>
      <c r="G24" s="400"/>
      <c r="J24" s="401"/>
    </row>
    <row r="25" spans="1:23" s="16" customFormat="1" ht="18.75">
      <c r="A25" s="87"/>
      <c r="B25" s="236" t="s">
        <v>207</v>
      </c>
      <c r="C25" s="237">
        <f>F25*100/130.2</f>
        <v>509508.11059907847</v>
      </c>
      <c r="D25" s="237">
        <f>C25</f>
        <v>509508.11059907847</v>
      </c>
      <c r="E25" s="237">
        <f>C25</f>
        <v>509508.11059907847</v>
      </c>
      <c r="F25" s="242">
        <v>663379.56000000006</v>
      </c>
      <c r="G25" s="135"/>
      <c r="H25" s="33"/>
      <c r="I25" s="135"/>
      <c r="J25" s="342"/>
    </row>
    <row r="26" spans="1:23" s="16" customFormat="1" ht="15.75" customHeight="1">
      <c r="A26" s="87"/>
      <c r="B26" s="236" t="s">
        <v>208</v>
      </c>
      <c r="C26" s="237">
        <f>F25-C25</f>
        <v>153871.44940092159</v>
      </c>
      <c r="D26" s="237">
        <f t="shared" ref="D26" si="0">C26</f>
        <v>153871.44940092159</v>
      </c>
      <c r="E26" s="237">
        <f t="shared" ref="E26" si="1">C26</f>
        <v>153871.44940092159</v>
      </c>
      <c r="F26" s="135"/>
      <c r="G26" s="135"/>
      <c r="H26" s="32"/>
      <c r="I26" s="135"/>
      <c r="J26" s="342"/>
      <c r="U26" s="346"/>
    </row>
    <row r="27" spans="1:23" s="16" customFormat="1" ht="15.75" customHeight="1">
      <c r="A27" s="87"/>
      <c r="B27" s="243" t="s">
        <v>499</v>
      </c>
      <c r="C27" s="237">
        <f>C24-C25-C26-C28</f>
        <v>189915.31999999995</v>
      </c>
      <c r="D27" s="237">
        <f t="shared" ref="D27:E27" si="2">D24-D25-D26-D28</f>
        <v>177581.09999999998</v>
      </c>
      <c r="E27" s="237">
        <f t="shared" si="2"/>
        <v>177581.09999999998</v>
      </c>
      <c r="F27" s="135"/>
      <c r="G27" s="135"/>
      <c r="H27" s="32"/>
      <c r="I27" s="135"/>
      <c r="J27" s="342"/>
      <c r="U27" s="347"/>
    </row>
    <row r="28" spans="1:23" s="367" customFormat="1" ht="15.75">
      <c r="A28" s="371"/>
      <c r="B28" s="247" t="s">
        <v>500</v>
      </c>
      <c r="C28" s="402"/>
      <c r="D28" s="402"/>
      <c r="E28" s="402"/>
      <c r="F28" s="375"/>
      <c r="G28" s="375"/>
      <c r="J28" s="373"/>
      <c r="U28" s="403"/>
    </row>
    <row r="29" spans="1:23" s="367" customFormat="1" ht="15.75">
      <c r="A29" s="371"/>
      <c r="B29" s="247" t="s">
        <v>501</v>
      </c>
      <c r="C29" s="402"/>
      <c r="D29" s="402"/>
      <c r="E29" s="402"/>
      <c r="F29" s="375"/>
      <c r="G29" s="375"/>
      <c r="J29" s="373"/>
    </row>
    <row r="30" spans="1:23" s="367" customFormat="1" ht="15.75">
      <c r="A30" s="371"/>
      <c r="B30" s="247" t="s">
        <v>502</v>
      </c>
      <c r="C30" s="402"/>
      <c r="D30" s="402"/>
      <c r="E30" s="402"/>
      <c r="F30" s="375"/>
      <c r="G30" s="375"/>
      <c r="J30" s="373"/>
      <c r="U30" s="372"/>
      <c r="V30" s="372"/>
      <c r="W30" s="372"/>
    </row>
    <row r="31" spans="1:23" s="406" customFormat="1" ht="15.75">
      <c r="A31" s="404"/>
      <c r="B31" s="323"/>
      <c r="C31" s="377"/>
      <c r="D31" s="377"/>
      <c r="E31" s="377"/>
      <c r="F31" s="405"/>
      <c r="G31" s="405"/>
      <c r="J31" s="407"/>
      <c r="U31" s="408"/>
      <c r="V31" s="408"/>
      <c r="W31" s="405"/>
    </row>
    <row r="32" spans="1:23" s="13" customFormat="1" ht="31.5">
      <c r="A32" s="84"/>
      <c r="B32" s="234" t="s">
        <v>206</v>
      </c>
      <c r="C32" s="239">
        <v>580383</v>
      </c>
      <c r="D32" s="239"/>
      <c r="E32" s="239"/>
      <c r="F32" s="120"/>
      <c r="G32" s="136"/>
      <c r="J32" s="341"/>
      <c r="U32" s="120"/>
      <c r="V32" s="120"/>
      <c r="W32" s="120"/>
    </row>
    <row r="33" spans="1:25" s="16" customFormat="1" ht="15.75">
      <c r="A33" s="87"/>
      <c r="B33" s="236" t="s">
        <v>207</v>
      </c>
      <c r="C33" s="237">
        <f>C32*100/130.2</f>
        <v>445762.67281105992</v>
      </c>
      <c r="D33" s="238"/>
      <c r="E33" s="238"/>
      <c r="F33" s="134"/>
      <c r="G33" s="135"/>
      <c r="J33" s="342"/>
      <c r="V33" s="134"/>
    </row>
    <row r="34" spans="1:25" s="16" customFormat="1" ht="15.75">
      <c r="A34" s="87"/>
      <c r="B34" s="236" t="s">
        <v>208</v>
      </c>
      <c r="C34" s="237">
        <f>C32-C33</f>
        <v>134620.32718894008</v>
      </c>
      <c r="D34" s="238"/>
      <c r="E34" s="238"/>
      <c r="F34" s="134"/>
      <c r="G34" s="135"/>
      <c r="J34" s="342"/>
      <c r="V34" s="134"/>
    </row>
    <row r="35" spans="1:25" s="406" customFormat="1" ht="15.75">
      <c r="A35" s="404"/>
      <c r="B35" s="323"/>
      <c r="C35" s="374"/>
      <c r="D35" s="374"/>
      <c r="E35" s="374"/>
      <c r="F35" s="408"/>
      <c r="G35" s="405"/>
      <c r="J35" s="407"/>
      <c r="V35" s="408"/>
    </row>
    <row r="36" spans="1:25" s="13" customFormat="1" ht="63">
      <c r="A36" s="84"/>
      <c r="B36" s="234" t="s">
        <v>209</v>
      </c>
      <c r="C36" s="235">
        <v>30546.47</v>
      </c>
      <c r="D36" s="235">
        <f>D37+D38</f>
        <v>0</v>
      </c>
      <c r="E36" s="235">
        <f>E37+E38</f>
        <v>0</v>
      </c>
      <c r="F36" s="139"/>
      <c r="G36" s="136"/>
      <c r="J36" s="341"/>
      <c r="U36" s="348"/>
      <c r="V36" s="348"/>
      <c r="W36" s="349"/>
      <c r="X36" s="349"/>
      <c r="Y36" s="349"/>
    </row>
    <row r="37" spans="1:25" s="16" customFormat="1" ht="15.75">
      <c r="A37" s="87"/>
      <c r="B37" s="236" t="s">
        <v>207</v>
      </c>
      <c r="C37" s="237">
        <f>C36*100/130.2</f>
        <v>23461.190476190477</v>
      </c>
      <c r="D37" s="238"/>
      <c r="E37" s="238"/>
      <c r="F37" s="140"/>
      <c r="G37" s="135"/>
      <c r="J37" s="342"/>
      <c r="U37" s="192"/>
      <c r="V37" s="192"/>
      <c r="W37" s="350"/>
      <c r="X37" s="350"/>
      <c r="Y37" s="350"/>
    </row>
    <row r="38" spans="1:25" s="16" customFormat="1" ht="15.75">
      <c r="A38" s="87"/>
      <c r="B38" s="236" t="s">
        <v>208</v>
      </c>
      <c r="C38" s="237">
        <f>C36-C37</f>
        <v>7085.2795238095241</v>
      </c>
      <c r="D38" s="238"/>
      <c r="E38" s="238"/>
      <c r="F38" s="140"/>
      <c r="G38" s="135"/>
      <c r="J38" s="342"/>
      <c r="U38" s="348"/>
      <c r="V38" s="348"/>
      <c r="W38" s="350"/>
      <c r="X38" s="350"/>
      <c r="Y38" s="350"/>
    </row>
    <row r="39" spans="1:25" s="406" customFormat="1" ht="9.75" customHeight="1">
      <c r="A39" s="404"/>
      <c r="B39" s="323"/>
      <c r="C39" s="374"/>
      <c r="D39" s="374"/>
      <c r="E39" s="374"/>
      <c r="F39" s="409"/>
      <c r="G39" s="405"/>
      <c r="J39" s="407"/>
      <c r="V39" s="408"/>
    </row>
    <row r="40" spans="1:25" s="13" customFormat="1" ht="15.75">
      <c r="A40" s="84"/>
      <c r="B40" s="234" t="s">
        <v>210</v>
      </c>
      <c r="C40" s="235">
        <v>1500000</v>
      </c>
      <c r="D40" s="235">
        <v>1500000</v>
      </c>
      <c r="E40" s="235">
        <v>1500000</v>
      </c>
      <c r="F40" s="139"/>
      <c r="G40" s="136"/>
      <c r="J40" s="341"/>
      <c r="V40" s="120"/>
    </row>
    <row r="41" spans="1:25" s="394" customFormat="1" ht="9.75" customHeight="1">
      <c r="A41" s="389"/>
      <c r="B41" s="390"/>
      <c r="C41" s="410"/>
      <c r="D41" s="410"/>
      <c r="E41" s="410"/>
      <c r="F41" s="411"/>
      <c r="G41" s="393"/>
      <c r="J41" s="395"/>
      <c r="V41" s="392"/>
    </row>
    <row r="42" spans="1:25" s="13" customFormat="1" ht="15.75">
      <c r="A42" s="84"/>
      <c r="B42" s="234" t="s">
        <v>540</v>
      </c>
      <c r="C42" s="235">
        <v>1000000</v>
      </c>
      <c r="D42" s="235">
        <v>1000000</v>
      </c>
      <c r="E42" s="235">
        <v>1000000</v>
      </c>
      <c r="F42" s="139"/>
      <c r="G42" s="136"/>
      <c r="J42" s="341"/>
      <c r="V42" s="120"/>
    </row>
    <row r="43" spans="1:25" s="394" customFormat="1" ht="9.75" customHeight="1">
      <c r="A43" s="389"/>
      <c r="B43" s="390"/>
      <c r="C43" s="391"/>
      <c r="D43" s="391"/>
      <c r="E43" s="391"/>
      <c r="F43" s="411"/>
      <c r="G43" s="393"/>
      <c r="J43" s="395"/>
      <c r="V43" s="392"/>
    </row>
    <row r="44" spans="1:25" s="13" customFormat="1" ht="31.5">
      <c r="A44" s="84"/>
      <c r="B44" s="234" t="s">
        <v>504</v>
      </c>
      <c r="C44" s="235">
        <v>450000</v>
      </c>
      <c r="D44" s="235">
        <v>450000</v>
      </c>
      <c r="E44" s="235">
        <v>450000</v>
      </c>
      <c r="F44" s="139"/>
      <c r="G44" s="136"/>
      <c r="H44" s="435">
        <v>449847.67</v>
      </c>
      <c r="I44" s="435">
        <f>H44/H47</f>
        <v>0.39278663623361404</v>
      </c>
      <c r="J44" s="435"/>
      <c r="K44" s="435">
        <f>K47*I44</f>
        <v>447598.42838987085</v>
      </c>
      <c r="M44" s="32"/>
      <c r="N44" s="32"/>
      <c r="P44" s="32"/>
      <c r="Q44" s="32"/>
      <c r="S44" s="32"/>
      <c r="V44" s="120"/>
    </row>
    <row r="45" spans="1:25" s="394" customFormat="1" ht="15.75">
      <c r="A45" s="389"/>
      <c r="B45" s="323"/>
      <c r="C45" s="377"/>
      <c r="D45" s="377"/>
      <c r="E45" s="377"/>
      <c r="F45" s="411"/>
      <c r="G45" s="393"/>
      <c r="H45" s="436"/>
      <c r="I45" s="436"/>
      <c r="J45" s="436"/>
      <c r="K45" s="436"/>
      <c r="M45" s="399"/>
      <c r="N45" s="399"/>
      <c r="Q45" s="399"/>
      <c r="V45" s="392"/>
    </row>
    <row r="46" spans="1:25" s="13" customFormat="1" ht="31.5">
      <c r="A46" s="84"/>
      <c r="B46" s="234" t="s">
        <v>539</v>
      </c>
      <c r="C46" s="235">
        <v>695736</v>
      </c>
      <c r="D46" s="235">
        <v>695736</v>
      </c>
      <c r="E46" s="235">
        <v>695736</v>
      </c>
      <c r="F46" s="139"/>
      <c r="G46" s="136"/>
      <c r="H46" s="435">
        <v>695424.67</v>
      </c>
      <c r="I46" s="435">
        <f>H46/H47</f>
        <v>0.60721336376638591</v>
      </c>
      <c r="J46" s="435"/>
      <c r="K46" s="435">
        <f>K47*I46</f>
        <v>691947.54161012906</v>
      </c>
      <c r="M46" s="32"/>
      <c r="N46" s="32"/>
      <c r="P46" s="32"/>
      <c r="Q46" s="32"/>
      <c r="S46" s="32"/>
      <c r="V46" s="120"/>
    </row>
    <row r="47" spans="1:25" s="394" customFormat="1" ht="20.25" customHeight="1">
      <c r="A47" s="389"/>
      <c r="B47" s="390"/>
      <c r="C47" s="410"/>
      <c r="D47" s="410"/>
      <c r="E47" s="410"/>
      <c r="F47" s="411"/>
      <c r="G47" s="393"/>
      <c r="H47" s="436">
        <f>H44+H46</f>
        <v>1145272.3400000001</v>
      </c>
      <c r="I47" s="436"/>
      <c r="J47" s="436"/>
      <c r="K47" s="436">
        <v>1139545.97</v>
      </c>
      <c r="M47" s="399"/>
      <c r="N47" s="399"/>
      <c r="Q47" s="399"/>
      <c r="V47" s="392"/>
    </row>
    <row r="48" spans="1:25" s="13" customFormat="1" ht="15.75">
      <c r="A48" s="84"/>
      <c r="B48" s="234" t="s">
        <v>325</v>
      </c>
      <c r="C48" s="235">
        <v>818200</v>
      </c>
      <c r="D48" s="235">
        <v>818200</v>
      </c>
      <c r="E48" s="235">
        <v>818200</v>
      </c>
      <c r="F48" s="139"/>
      <c r="G48" s="136"/>
      <c r="I48" s="431"/>
      <c r="J48" s="341"/>
      <c r="K48" s="32"/>
      <c r="M48" s="32"/>
      <c r="N48" s="32"/>
      <c r="P48" s="32"/>
      <c r="Q48" s="32"/>
      <c r="V48" s="120"/>
    </row>
    <row r="49" spans="1:22" s="394" customFormat="1" ht="9.75" customHeight="1">
      <c r="A49" s="389"/>
      <c r="B49" s="323"/>
      <c r="C49" s="377"/>
      <c r="D49" s="377"/>
      <c r="E49" s="377"/>
      <c r="F49" s="411"/>
      <c r="G49" s="393"/>
      <c r="J49" s="395"/>
      <c r="K49" s="399"/>
      <c r="V49" s="392"/>
    </row>
    <row r="50" spans="1:22" s="13" customFormat="1" ht="15.75">
      <c r="A50" s="84"/>
      <c r="B50" s="234" t="s">
        <v>317</v>
      </c>
      <c r="C50" s="239">
        <v>350000</v>
      </c>
      <c r="D50" s="239">
        <v>350000</v>
      </c>
      <c r="E50" s="239">
        <v>350000</v>
      </c>
      <c r="F50" s="139"/>
      <c r="G50" s="136"/>
      <c r="J50" s="341"/>
      <c r="V50" s="120"/>
    </row>
    <row r="51" spans="1:22" s="394" customFormat="1" ht="15.75">
      <c r="A51" s="389"/>
      <c r="B51" s="390"/>
      <c r="C51" s="391"/>
      <c r="D51" s="391"/>
      <c r="E51" s="391"/>
      <c r="F51" s="411"/>
      <c r="G51" s="393"/>
      <c r="I51" s="432"/>
      <c r="J51" s="395"/>
      <c r="V51" s="392"/>
    </row>
    <row r="52" spans="1:22" s="121" customFormat="1" ht="15.75">
      <c r="A52" s="191"/>
      <c r="B52" s="234" t="s">
        <v>395</v>
      </c>
      <c r="C52" s="239">
        <v>1100000</v>
      </c>
      <c r="D52" s="239">
        <v>0</v>
      </c>
      <c r="E52" s="239">
        <v>0</v>
      </c>
      <c r="F52" s="141"/>
      <c r="G52" s="138"/>
      <c r="J52" s="340"/>
      <c r="V52" s="137"/>
    </row>
    <row r="53" spans="1:22" s="394" customFormat="1" ht="15.75">
      <c r="A53" s="389"/>
      <c r="B53" s="390"/>
      <c r="C53" s="391"/>
      <c r="D53" s="391"/>
      <c r="E53" s="391"/>
      <c r="F53" s="411"/>
      <c r="G53" s="393"/>
      <c r="J53" s="395"/>
      <c r="V53" s="392"/>
    </row>
    <row r="54" spans="1:22" s="121" customFormat="1" ht="15.75">
      <c r="A54" s="191"/>
      <c r="B54" s="86" t="s">
        <v>396</v>
      </c>
      <c r="C54" s="190"/>
      <c r="D54" s="190"/>
      <c r="E54" s="190"/>
      <c r="F54" s="141"/>
      <c r="G54" s="138"/>
      <c r="J54" s="340"/>
      <c r="V54" s="137"/>
    </row>
    <row r="55" spans="1:22" s="394" customFormat="1" ht="8.25" customHeight="1">
      <c r="A55" s="389"/>
      <c r="B55" s="390"/>
      <c r="C55" s="391"/>
      <c r="D55" s="391"/>
      <c r="E55" s="391"/>
      <c r="F55" s="411"/>
      <c r="G55" s="393"/>
      <c r="J55" s="395"/>
      <c r="V55" s="392"/>
    </row>
    <row r="56" spans="1:22" s="121" customFormat="1" ht="15.75">
      <c r="A56" s="191"/>
      <c r="B56" s="86" t="s">
        <v>456</v>
      </c>
      <c r="C56" s="190">
        <v>394646</v>
      </c>
      <c r="D56" s="190"/>
      <c r="E56" s="190"/>
      <c r="F56" s="141"/>
      <c r="G56" s="138"/>
      <c r="J56" s="340"/>
      <c r="V56" s="137"/>
    </row>
    <row r="57" spans="1:22" s="394" customFormat="1" ht="7.5" customHeight="1">
      <c r="A57" s="389"/>
      <c r="B57" s="390"/>
      <c r="C57" s="391"/>
      <c r="D57" s="391"/>
      <c r="E57" s="391"/>
      <c r="F57" s="411"/>
      <c r="G57" s="393"/>
      <c r="J57" s="395"/>
      <c r="V57" s="392"/>
    </row>
    <row r="58" spans="1:22" s="121" customFormat="1" ht="15.75">
      <c r="A58" s="191"/>
      <c r="B58" s="86" t="s">
        <v>467</v>
      </c>
      <c r="C58" s="190"/>
      <c r="D58" s="190"/>
      <c r="E58" s="190"/>
      <c r="F58" s="141"/>
      <c r="G58" s="138"/>
      <c r="J58" s="340"/>
      <c r="V58" s="137"/>
    </row>
    <row r="59" spans="1:22" s="394" customFormat="1" ht="9" customHeight="1">
      <c r="A59" s="389"/>
      <c r="B59" s="390"/>
      <c r="C59" s="391"/>
      <c r="D59" s="391"/>
      <c r="E59" s="391"/>
      <c r="F59" s="411"/>
      <c r="G59" s="393"/>
      <c r="J59" s="395"/>
      <c r="V59" s="392"/>
    </row>
    <row r="60" spans="1:22" s="394" customFormat="1" ht="15.75">
      <c r="A60" s="389"/>
      <c r="B60" s="390" t="s">
        <v>468</v>
      </c>
      <c r="C60" s="391"/>
      <c r="D60" s="391"/>
      <c r="E60" s="391"/>
      <c r="F60" s="411"/>
      <c r="G60" s="393"/>
      <c r="J60" s="395"/>
      <c r="V60" s="392"/>
    </row>
    <row r="61" spans="1:22" s="394" customFormat="1" ht="8.25" customHeight="1">
      <c r="A61" s="389"/>
      <c r="B61" s="390"/>
      <c r="C61" s="391"/>
      <c r="D61" s="391"/>
      <c r="E61" s="391"/>
      <c r="F61" s="411"/>
      <c r="G61" s="393"/>
      <c r="J61" s="395"/>
      <c r="V61" s="392"/>
    </row>
    <row r="62" spans="1:22" s="121" customFormat="1" ht="15.75">
      <c r="A62" s="191"/>
      <c r="B62" s="86" t="s">
        <v>469</v>
      </c>
      <c r="C62" s="190"/>
      <c r="D62" s="190"/>
      <c r="E62" s="190"/>
      <c r="F62" s="141"/>
      <c r="G62" s="138"/>
      <c r="J62" s="340"/>
      <c r="V62" s="137"/>
    </row>
    <row r="63" spans="1:22" s="394" customFormat="1" ht="9.75" customHeight="1">
      <c r="A63" s="389"/>
      <c r="B63" s="390"/>
      <c r="C63" s="391"/>
      <c r="D63" s="391"/>
      <c r="E63" s="391"/>
      <c r="F63" s="411"/>
      <c r="G63" s="393"/>
      <c r="J63" s="395"/>
      <c r="V63" s="392"/>
    </row>
    <row r="64" spans="1:22" s="121" customFormat="1" ht="15.75">
      <c r="A64" s="191"/>
      <c r="B64" s="86" t="s">
        <v>484</v>
      </c>
      <c r="C64" s="190"/>
      <c r="D64" s="190"/>
      <c r="E64" s="190"/>
      <c r="F64" s="141"/>
      <c r="G64" s="138"/>
      <c r="J64" s="340"/>
      <c r="V64" s="137"/>
    </row>
    <row r="65" spans="1:22" s="394" customFormat="1" ht="9.75" customHeight="1">
      <c r="A65" s="389"/>
      <c r="B65" s="390"/>
      <c r="C65" s="391"/>
      <c r="D65" s="391"/>
      <c r="E65" s="391"/>
      <c r="F65" s="411"/>
      <c r="G65" s="393"/>
      <c r="J65" s="395"/>
      <c r="V65" s="392"/>
    </row>
    <row r="66" spans="1:22" s="13" customFormat="1" ht="15.75">
      <c r="A66" s="84"/>
      <c r="B66" s="86" t="s">
        <v>220</v>
      </c>
      <c r="C66" s="190">
        <v>0</v>
      </c>
      <c r="D66" s="190">
        <v>0</v>
      </c>
      <c r="E66" s="190">
        <v>0</v>
      </c>
      <c r="F66" s="139"/>
      <c r="G66" s="136"/>
      <c r="J66" s="341"/>
      <c r="V66" s="120"/>
    </row>
    <row r="67" spans="1:22" s="367" customFormat="1">
      <c r="A67" s="371"/>
      <c r="B67" s="371"/>
      <c r="C67" s="371"/>
      <c r="D67" s="371"/>
      <c r="E67" s="371"/>
      <c r="F67" s="372"/>
      <c r="G67" s="372"/>
      <c r="J67" s="373"/>
      <c r="V67" s="372"/>
    </row>
    <row r="68" spans="1:22" s="16" customFormat="1" ht="15.75">
      <c r="A68" s="87"/>
      <c r="B68" s="192" t="s">
        <v>196</v>
      </c>
      <c r="C68" s="370">
        <v>27491.279999999999</v>
      </c>
      <c r="D68" s="193"/>
      <c r="E68" s="193"/>
      <c r="F68" s="134"/>
      <c r="G68" s="134"/>
      <c r="J68" s="342"/>
      <c r="V68" s="134"/>
    </row>
  </sheetData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F59"/>
  <sheetViews>
    <sheetView workbookViewId="0">
      <selection activeCell="A8" sqref="A8:B8"/>
    </sheetView>
  </sheetViews>
  <sheetFormatPr defaultRowHeight="15.75"/>
  <cols>
    <col min="1" max="1" width="53.28515625" style="162" customWidth="1"/>
    <col min="2" max="2" width="22.140625" style="162" customWidth="1"/>
    <col min="3" max="3" width="22.140625" style="162" hidden="1" customWidth="1"/>
    <col min="4" max="4" width="10.7109375" style="160" hidden="1" customWidth="1"/>
    <col min="5" max="6" width="20.140625" style="163" customWidth="1"/>
  </cols>
  <sheetData>
    <row r="2" spans="1:6" ht="47.25">
      <c r="A2" s="446" t="s">
        <v>569</v>
      </c>
      <c r="B2" s="446"/>
      <c r="C2" s="447" t="s">
        <v>419</v>
      </c>
      <c r="D2" s="447"/>
      <c r="E2" s="434" t="s">
        <v>490</v>
      </c>
      <c r="F2" s="434" t="s">
        <v>586</v>
      </c>
    </row>
    <row r="3" spans="1:6">
      <c r="B3" s="164"/>
      <c r="C3" s="164"/>
      <c r="D3" s="165"/>
    </row>
    <row r="4" spans="1:6" s="129" customFormat="1" ht="21">
      <c r="A4" s="166" t="s">
        <v>409</v>
      </c>
      <c r="B4" s="144"/>
      <c r="C4" s="167"/>
      <c r="D4" s="160"/>
      <c r="E4" s="167">
        <f>E6+E25++E10+E36</f>
        <v>3150000</v>
      </c>
      <c r="F4" s="167">
        <f>F6+F25++F10+F36</f>
        <v>4288000</v>
      </c>
    </row>
    <row r="5" spans="1:6">
      <c r="A5" s="144"/>
      <c r="B5" s="144"/>
      <c r="C5" s="145"/>
      <c r="E5" s="145"/>
      <c r="F5" s="145"/>
    </row>
    <row r="6" spans="1:6" s="143" customFormat="1">
      <c r="A6" s="168" t="s">
        <v>276</v>
      </c>
      <c r="B6" s="168"/>
      <c r="C6" s="169"/>
      <c r="D6" s="170"/>
      <c r="E6" s="169">
        <v>200000</v>
      </c>
      <c r="F6" s="169">
        <f>F7+F8</f>
        <v>238000</v>
      </c>
    </row>
    <row r="7" spans="1:6">
      <c r="A7" s="144" t="s">
        <v>588</v>
      </c>
      <c r="B7" s="144"/>
      <c r="C7" s="145"/>
      <c r="E7" s="145"/>
      <c r="F7" s="145">
        <v>38000</v>
      </c>
    </row>
    <row r="8" spans="1:6">
      <c r="A8" s="144" t="s">
        <v>587</v>
      </c>
      <c r="B8" s="144"/>
      <c r="C8" s="145"/>
      <c r="E8" s="145"/>
      <c r="F8" s="145">
        <v>200000</v>
      </c>
    </row>
    <row r="9" spans="1:6">
      <c r="A9" s="144"/>
      <c r="B9" s="144"/>
      <c r="C9" s="145"/>
      <c r="E9" s="145"/>
      <c r="F9" s="145"/>
    </row>
    <row r="10" spans="1:6" s="143" customFormat="1">
      <c r="A10" s="168" t="s">
        <v>277</v>
      </c>
      <c r="B10" s="168"/>
      <c r="C10" s="169"/>
      <c r="D10" s="170"/>
      <c r="E10" s="169">
        <f>SUM(E12:E24)</f>
        <v>1300000</v>
      </c>
      <c r="F10" s="169">
        <f>SUM(F12:F24)</f>
        <v>1900000</v>
      </c>
    </row>
    <row r="11" spans="1:6" s="143" customFormat="1">
      <c r="A11" s="448" t="s">
        <v>327</v>
      </c>
      <c r="B11" s="368" t="s">
        <v>568</v>
      </c>
      <c r="C11" s="365"/>
      <c r="D11" s="369"/>
      <c r="E11" s="365">
        <f>SUM(E12:E16)</f>
        <v>200000</v>
      </c>
      <c r="F11" s="365">
        <f>SUM(F12:F16)</f>
        <v>200000</v>
      </c>
    </row>
    <row r="12" spans="1:6" s="13" customFormat="1">
      <c r="A12" s="449"/>
      <c r="B12" s="144" t="s">
        <v>576</v>
      </c>
      <c r="C12" s="443"/>
      <c r="D12" s="160"/>
      <c r="E12" s="145">
        <v>50000</v>
      </c>
      <c r="F12" s="145">
        <v>50000</v>
      </c>
    </row>
    <row r="13" spans="1:6" s="13" customFormat="1">
      <c r="A13" s="449"/>
      <c r="B13" s="144" t="s">
        <v>581</v>
      </c>
      <c r="C13" s="444"/>
      <c r="D13" s="160"/>
      <c r="E13" s="145">
        <v>50000</v>
      </c>
      <c r="F13" s="145">
        <v>50000</v>
      </c>
    </row>
    <row r="14" spans="1:6" s="13" customFormat="1">
      <c r="A14" s="449"/>
      <c r="B14" s="144" t="s">
        <v>582</v>
      </c>
      <c r="C14" s="444"/>
      <c r="D14" s="160"/>
      <c r="E14" s="145">
        <v>40000</v>
      </c>
      <c r="F14" s="145">
        <v>40000</v>
      </c>
    </row>
    <row r="15" spans="1:6" s="13" customFormat="1">
      <c r="A15" s="449"/>
      <c r="B15" s="144" t="s">
        <v>584</v>
      </c>
      <c r="C15" s="444"/>
      <c r="D15" s="160"/>
      <c r="E15" s="145">
        <v>30000</v>
      </c>
      <c r="F15" s="145">
        <v>30000</v>
      </c>
    </row>
    <row r="16" spans="1:6">
      <c r="A16" s="450"/>
      <c r="B16" s="144" t="s">
        <v>585</v>
      </c>
      <c r="C16" s="445"/>
      <c r="E16" s="145">
        <v>30000</v>
      </c>
      <c r="F16" s="145">
        <v>30000</v>
      </c>
    </row>
    <row r="17" spans="1:6">
      <c r="A17" s="171" t="s">
        <v>278</v>
      </c>
      <c r="B17" s="144"/>
      <c r="C17" s="172"/>
      <c r="E17" s="172">
        <v>200000</v>
      </c>
      <c r="F17" s="172">
        <v>200000</v>
      </c>
    </row>
    <row r="18" spans="1:6">
      <c r="A18" s="144" t="s">
        <v>570</v>
      </c>
      <c r="B18" s="144"/>
      <c r="C18" s="145"/>
      <c r="E18" s="145"/>
      <c r="F18" s="145">
        <v>550000</v>
      </c>
    </row>
    <row r="19" spans="1:6">
      <c r="A19" s="144" t="s">
        <v>403</v>
      </c>
      <c r="B19" s="144"/>
      <c r="C19" s="145"/>
      <c r="E19" s="145">
        <v>50000</v>
      </c>
      <c r="F19" s="145">
        <v>50000</v>
      </c>
    </row>
    <row r="20" spans="1:6" ht="31.5">
      <c r="A20" s="144" t="s">
        <v>279</v>
      </c>
      <c r="B20" s="144"/>
      <c r="C20" s="145"/>
      <c r="E20" s="145">
        <v>350000</v>
      </c>
      <c r="F20" s="145">
        <v>350000</v>
      </c>
    </row>
    <row r="21" spans="1:6">
      <c r="A21" s="144" t="s">
        <v>567</v>
      </c>
      <c r="B21" s="144"/>
      <c r="C21" s="145"/>
      <c r="E21" s="145">
        <v>200000</v>
      </c>
      <c r="F21" s="145">
        <v>250000</v>
      </c>
    </row>
    <row r="22" spans="1:6">
      <c r="A22" s="144" t="s">
        <v>404</v>
      </c>
      <c r="B22" s="144"/>
      <c r="C22" s="145"/>
      <c r="E22" s="145">
        <v>200000</v>
      </c>
      <c r="F22" s="145">
        <v>200000</v>
      </c>
    </row>
    <row r="23" spans="1:6">
      <c r="A23" s="144" t="s">
        <v>381</v>
      </c>
      <c r="B23" s="144"/>
      <c r="C23" s="145"/>
      <c r="E23" s="145">
        <v>100000</v>
      </c>
      <c r="F23" s="145">
        <v>100000</v>
      </c>
    </row>
    <row r="24" spans="1:6">
      <c r="A24" s="88"/>
      <c r="B24" s="88"/>
      <c r="C24" s="145"/>
      <c r="E24" s="145"/>
      <c r="F24" s="145"/>
    </row>
    <row r="25" spans="1:6" s="143" customFormat="1">
      <c r="A25" s="168" t="s">
        <v>280</v>
      </c>
      <c r="B25" s="168"/>
      <c r="C25" s="173"/>
      <c r="D25" s="170"/>
      <c r="E25" s="173">
        <f>SUM(E27:E34)</f>
        <v>900000</v>
      </c>
      <c r="F25" s="173">
        <f>SUM(F27:F34)</f>
        <v>900000</v>
      </c>
    </row>
    <row r="26" spans="1:6" s="367" customFormat="1">
      <c r="A26" s="440" t="s">
        <v>405</v>
      </c>
      <c r="B26" s="368" t="s">
        <v>568</v>
      </c>
      <c r="C26" s="365"/>
      <c r="D26" s="369"/>
      <c r="E26" s="365">
        <f>SUM(E27:E30)</f>
        <v>550000</v>
      </c>
      <c r="F26" s="365">
        <f>SUM(F27:F30)</f>
        <v>550000</v>
      </c>
    </row>
    <row r="27" spans="1:6">
      <c r="A27" s="441"/>
      <c r="B27" s="144" t="s">
        <v>571</v>
      </c>
      <c r="C27" s="145"/>
      <c r="E27" s="145">
        <v>150000</v>
      </c>
      <c r="F27" s="145">
        <v>150000</v>
      </c>
    </row>
    <row r="28" spans="1:6">
      <c r="A28" s="441"/>
      <c r="B28" s="144" t="s">
        <v>572</v>
      </c>
      <c r="C28" s="145"/>
      <c r="E28" s="145">
        <v>150000</v>
      </c>
      <c r="F28" s="145">
        <v>150000</v>
      </c>
    </row>
    <row r="29" spans="1:6" ht="20.25" customHeight="1">
      <c r="A29" s="441"/>
      <c r="B29" s="144" t="s">
        <v>573</v>
      </c>
      <c r="C29" s="145"/>
      <c r="E29" s="145">
        <v>150000</v>
      </c>
      <c r="F29" s="145">
        <v>150000</v>
      </c>
    </row>
    <row r="30" spans="1:6">
      <c r="A30" s="442"/>
      <c r="B30" s="144" t="s">
        <v>574</v>
      </c>
      <c r="C30" s="145"/>
      <c r="E30" s="145">
        <v>100000</v>
      </c>
      <c r="F30" s="145">
        <v>100000</v>
      </c>
    </row>
    <row r="31" spans="1:6">
      <c r="A31" s="353"/>
      <c r="B31" s="88"/>
      <c r="C31" s="355"/>
      <c r="D31" s="192"/>
      <c r="E31" s="355"/>
      <c r="F31" s="355"/>
    </row>
    <row r="32" spans="1:6" ht="31.5">
      <c r="A32" s="144" t="s">
        <v>472</v>
      </c>
      <c r="B32" s="144"/>
      <c r="C32" s="145"/>
      <c r="E32" s="145">
        <v>50000</v>
      </c>
      <c r="F32" s="145">
        <v>50000</v>
      </c>
    </row>
    <row r="33" spans="1:6">
      <c r="A33" s="144" t="s">
        <v>491</v>
      </c>
      <c r="B33" s="144"/>
      <c r="C33" s="145"/>
      <c r="E33" s="145">
        <v>50000</v>
      </c>
      <c r="F33" s="145">
        <v>50000</v>
      </c>
    </row>
    <row r="34" spans="1:6">
      <c r="A34" s="144" t="s">
        <v>492</v>
      </c>
      <c r="B34" s="144"/>
      <c r="C34" s="145"/>
      <c r="E34" s="145">
        <v>250000</v>
      </c>
      <c r="F34" s="145">
        <v>250000</v>
      </c>
    </row>
    <row r="35" spans="1:6">
      <c r="A35" s="144"/>
      <c r="B35" s="144"/>
      <c r="C35" s="145"/>
      <c r="E35" s="145"/>
      <c r="F35" s="145"/>
    </row>
    <row r="36" spans="1:6" s="142" customFormat="1" ht="21">
      <c r="A36" s="166" t="s">
        <v>408</v>
      </c>
      <c r="B36" s="166"/>
      <c r="C36" s="167"/>
      <c r="D36" s="165"/>
      <c r="E36" s="167">
        <f>E37+E46</f>
        <v>750000</v>
      </c>
      <c r="F36" s="167">
        <f>F37+F46</f>
        <v>1250000</v>
      </c>
    </row>
    <row r="37" spans="1:6" s="142" customFormat="1" ht="21">
      <c r="A37" s="174" t="s">
        <v>277</v>
      </c>
      <c r="B37" s="175"/>
      <c r="C37" s="176"/>
      <c r="D37" s="177"/>
      <c r="E37" s="176">
        <f>SUM(E39:E45)</f>
        <v>400000</v>
      </c>
      <c r="F37" s="176">
        <f>SUM(F39:F45)</f>
        <v>400000</v>
      </c>
    </row>
    <row r="38" spans="1:6" s="367" customFormat="1">
      <c r="A38" s="366" t="s">
        <v>281</v>
      </c>
      <c r="B38" s="368" t="s">
        <v>568</v>
      </c>
      <c r="C38" s="365"/>
      <c r="D38" s="369"/>
      <c r="E38" s="365">
        <f>SUM(E39:E41)</f>
        <v>250000</v>
      </c>
      <c r="F38" s="365">
        <f>SUM(F39:F41)</f>
        <v>250000</v>
      </c>
    </row>
    <row r="39" spans="1:6" ht="18.75" customHeight="1">
      <c r="A39" s="240" t="s">
        <v>410</v>
      </c>
      <c r="B39" s="144" t="s">
        <v>575</v>
      </c>
      <c r="C39" s="145"/>
      <c r="E39" s="145">
        <v>150000</v>
      </c>
      <c r="F39" s="145">
        <v>150000</v>
      </c>
    </row>
    <row r="40" spans="1:6" ht="18.75" customHeight="1">
      <c r="A40" s="241"/>
      <c r="B40" s="144" t="s">
        <v>583</v>
      </c>
      <c r="C40" s="145"/>
      <c r="E40" s="145">
        <v>100000</v>
      </c>
      <c r="F40" s="145">
        <v>100000</v>
      </c>
    </row>
    <row r="41" spans="1:6" ht="18.75" customHeight="1">
      <c r="A41" s="241"/>
      <c r="B41" s="144"/>
      <c r="C41" s="145"/>
      <c r="E41" s="145"/>
      <c r="F41" s="145"/>
    </row>
    <row r="42" spans="1:6" ht="18.75" customHeight="1">
      <c r="A42" s="144"/>
      <c r="B42" s="144"/>
      <c r="C42" s="145"/>
      <c r="E42" s="145"/>
      <c r="F42" s="145"/>
    </row>
    <row r="43" spans="1:6">
      <c r="A43" s="144" t="s">
        <v>406</v>
      </c>
      <c r="B43" s="144"/>
      <c r="C43" s="145"/>
      <c r="E43" s="145">
        <v>50000</v>
      </c>
      <c r="F43" s="145">
        <v>50000</v>
      </c>
    </row>
    <row r="44" spans="1:6">
      <c r="A44" s="144" t="s">
        <v>328</v>
      </c>
      <c r="B44" s="144"/>
      <c r="C44" s="145"/>
      <c r="E44" s="145">
        <v>100000</v>
      </c>
      <c r="F44" s="145">
        <v>100000</v>
      </c>
    </row>
    <row r="45" spans="1:6">
      <c r="A45" s="354"/>
      <c r="B45" s="88"/>
      <c r="C45" s="355"/>
      <c r="D45" s="192"/>
      <c r="E45" s="355"/>
      <c r="F45" s="355"/>
    </row>
    <row r="46" spans="1:6">
      <c r="A46" s="174" t="s">
        <v>418</v>
      </c>
      <c r="B46" s="181"/>
      <c r="C46" s="182"/>
      <c r="D46" s="183"/>
      <c r="E46" s="182">
        <f>E47+E51</f>
        <v>350000</v>
      </c>
      <c r="F46" s="182">
        <f>F47+F51</f>
        <v>850000</v>
      </c>
    </row>
    <row r="47" spans="1:6" s="143" customFormat="1">
      <c r="A47" s="178" t="s">
        <v>282</v>
      </c>
      <c r="B47" s="178"/>
      <c r="C47" s="179"/>
      <c r="D47" s="180"/>
      <c r="E47" s="179">
        <f>SUM(E48:E49)</f>
        <v>0</v>
      </c>
      <c r="F47" s="179">
        <f>SUM(F48:F49)</f>
        <v>0</v>
      </c>
    </row>
    <row r="48" spans="1:6">
      <c r="A48" s="144" t="s">
        <v>576</v>
      </c>
      <c r="B48" s="144"/>
      <c r="C48" s="145"/>
      <c r="E48" s="145"/>
      <c r="F48" s="145"/>
    </row>
    <row r="49" spans="1:6">
      <c r="A49" s="144"/>
      <c r="B49" s="144"/>
      <c r="C49" s="145"/>
      <c r="E49" s="145"/>
      <c r="F49" s="145"/>
    </row>
    <row r="50" spans="1:6">
      <c r="A50" s="144"/>
      <c r="B50" s="144"/>
      <c r="C50" s="145"/>
      <c r="E50" s="145"/>
      <c r="F50" s="145"/>
    </row>
    <row r="51" spans="1:6" s="143" customFormat="1">
      <c r="A51" s="178" t="s">
        <v>407</v>
      </c>
      <c r="B51" s="178"/>
      <c r="C51" s="179"/>
      <c r="D51" s="180"/>
      <c r="E51" s="179">
        <f>SUM(E53:E56)</f>
        <v>350000</v>
      </c>
      <c r="F51" s="179">
        <f>SUM(F53:F56)</f>
        <v>850000</v>
      </c>
    </row>
    <row r="52" spans="1:6" s="367" customFormat="1">
      <c r="A52" s="366" t="s">
        <v>538</v>
      </c>
      <c r="B52" s="368" t="s">
        <v>568</v>
      </c>
      <c r="C52" s="427"/>
      <c r="D52" s="428"/>
      <c r="E52" s="427">
        <f>SUM(E53:E56)</f>
        <v>350000</v>
      </c>
      <c r="F52" s="427">
        <f>SUM(F53:F56)</f>
        <v>850000</v>
      </c>
    </row>
    <row r="53" spans="1:6">
      <c r="A53" s="426" t="s">
        <v>577</v>
      </c>
      <c r="B53" s="144" t="s">
        <v>578</v>
      </c>
      <c r="C53" s="145"/>
      <c r="E53" s="145">
        <v>0</v>
      </c>
      <c r="F53" s="145">
        <v>0</v>
      </c>
    </row>
    <row r="54" spans="1:6">
      <c r="A54" s="426" t="s">
        <v>579</v>
      </c>
      <c r="B54" s="144" t="s">
        <v>575</v>
      </c>
      <c r="C54" s="145"/>
      <c r="E54" s="145">
        <v>150000</v>
      </c>
      <c r="F54" s="145">
        <v>150000</v>
      </c>
    </row>
    <row r="55" spans="1:6">
      <c r="A55" s="426" t="s">
        <v>580</v>
      </c>
      <c r="B55" s="144" t="s">
        <v>581</v>
      </c>
      <c r="C55" s="145"/>
      <c r="E55" s="145">
        <v>200000</v>
      </c>
      <c r="F55" s="145">
        <v>200000</v>
      </c>
    </row>
    <row r="56" spans="1:6">
      <c r="A56" s="426" t="s">
        <v>580</v>
      </c>
      <c r="B56" s="144" t="s">
        <v>582</v>
      </c>
      <c r="C56" s="145"/>
      <c r="E56" s="145"/>
      <c r="F56" s="145">
        <v>500000</v>
      </c>
    </row>
    <row r="57" spans="1:6">
      <c r="A57" s="88"/>
      <c r="B57" s="88"/>
      <c r="C57" s="355"/>
      <c r="D57" s="192"/>
      <c r="E57" s="364"/>
      <c r="F57" s="364"/>
    </row>
    <row r="58" spans="1:6" s="159" customFormat="1" ht="31.5">
      <c r="A58" s="356" t="s">
        <v>420</v>
      </c>
      <c r="B58" s="356"/>
      <c r="C58" s="357"/>
      <c r="D58" s="358"/>
      <c r="E58" s="357"/>
      <c r="F58" s="357"/>
    </row>
    <row r="59" spans="1:6" s="159" customFormat="1" ht="31.5">
      <c r="A59" s="356" t="s">
        <v>421</v>
      </c>
      <c r="B59" s="356"/>
      <c r="C59" s="357"/>
      <c r="D59" s="358"/>
      <c r="E59" s="357">
        <v>300000</v>
      </c>
      <c r="F59" s="357">
        <v>300000</v>
      </c>
    </row>
  </sheetData>
  <mergeCells count="5">
    <mergeCell ref="A26:A30"/>
    <mergeCell ref="C12:C16"/>
    <mergeCell ref="A2:B2"/>
    <mergeCell ref="C2:D2"/>
    <mergeCell ref="A11:A1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A6" sqref="A6:B6"/>
    </sheetView>
  </sheetViews>
  <sheetFormatPr defaultRowHeight="15"/>
  <cols>
    <col min="1" max="1" width="65" style="87" customWidth="1"/>
    <col min="2" max="2" width="18" style="87" customWidth="1"/>
  </cols>
  <sheetData>
    <row r="1" spans="1:3" ht="15.75">
      <c r="A1" s="459" t="s">
        <v>186</v>
      </c>
      <c r="B1" s="459"/>
    </row>
    <row r="2" spans="1:3" ht="15.75">
      <c r="B2" s="279" t="s">
        <v>33</v>
      </c>
    </row>
    <row r="3" spans="1:3" ht="15.75">
      <c r="B3" s="279" t="s">
        <v>100</v>
      </c>
    </row>
    <row r="4" spans="1:3" ht="15.75">
      <c r="B4" s="279" t="s">
        <v>27</v>
      </c>
    </row>
    <row r="5" spans="1:3" ht="15.75">
      <c r="B5" s="279" t="s">
        <v>28</v>
      </c>
    </row>
    <row r="6" spans="1:3" ht="15.75">
      <c r="A6" s="457" t="s">
        <v>589</v>
      </c>
      <c r="B6" s="458"/>
    </row>
    <row r="8" spans="1:3" ht="38.25" customHeight="1">
      <c r="A8" s="456" t="s">
        <v>553</v>
      </c>
      <c r="B8" s="456"/>
    </row>
    <row r="9" spans="1:3" ht="15.75">
      <c r="A9" s="280"/>
      <c r="B9" s="280"/>
      <c r="C9" s="7"/>
    </row>
    <row r="11" spans="1:3" ht="31.5">
      <c r="A11" s="281" t="s">
        <v>29</v>
      </c>
      <c r="B11" s="282" t="s">
        <v>30</v>
      </c>
    </row>
    <row r="12" spans="1:3" ht="15.75">
      <c r="A12" s="283">
        <v>1</v>
      </c>
      <c r="B12" s="283">
        <v>2</v>
      </c>
    </row>
    <row r="13" spans="1:3" ht="31.5">
      <c r="A13" s="186" t="s">
        <v>32</v>
      </c>
      <c r="B13" s="284">
        <v>1</v>
      </c>
    </row>
    <row r="14" spans="1:3" ht="15.75">
      <c r="A14" s="186" t="s">
        <v>31</v>
      </c>
      <c r="B14" s="284">
        <v>1</v>
      </c>
    </row>
    <row r="15" spans="1:3" ht="47.25">
      <c r="A15" s="186" t="s">
        <v>298</v>
      </c>
      <c r="B15" s="284">
        <v>1</v>
      </c>
    </row>
    <row r="16" spans="1:3" ht="15.75">
      <c r="A16" s="279"/>
    </row>
    <row r="17" spans="1:1" ht="15.75">
      <c r="A17" s="279"/>
    </row>
  </sheetData>
  <mergeCells count="3">
    <mergeCell ref="A8:B8"/>
    <mergeCell ref="A6:B6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5"/>
  <sheetViews>
    <sheetView topLeftCell="A7" zoomScale="115" zoomScaleNormal="115" workbookViewId="0">
      <selection activeCell="B89" sqref="B89"/>
    </sheetView>
  </sheetViews>
  <sheetFormatPr defaultRowHeight="15"/>
  <cols>
    <col min="1" max="1" width="28.140625" style="151" customWidth="1"/>
    <col min="2" max="2" width="64.85546875" style="155" customWidth="1"/>
    <col min="3" max="5" width="17.140625" style="151" customWidth="1"/>
    <col min="6" max="6" width="9.140625" style="18"/>
    <col min="7" max="7" width="12.7109375" style="18" bestFit="1" customWidth="1"/>
    <col min="8" max="8" width="13.28515625" style="18" bestFit="1" customWidth="1"/>
  </cols>
  <sheetData>
    <row r="1" spans="1:14" s="19" customFormat="1" ht="15.75">
      <c r="A1" s="231"/>
      <c r="B1" s="285"/>
      <c r="C1" s="460" t="s">
        <v>187</v>
      </c>
      <c r="D1" s="460"/>
      <c r="E1" s="460"/>
      <c r="F1" s="46"/>
      <c r="G1" s="46"/>
      <c r="H1" s="46"/>
    </row>
    <row r="2" spans="1:14" s="19" customFormat="1" ht="15.75">
      <c r="A2" s="231"/>
      <c r="B2" s="286"/>
      <c r="C2" s="461" t="s">
        <v>33</v>
      </c>
      <c r="D2" s="461"/>
      <c r="E2" s="461"/>
      <c r="F2" s="46"/>
      <c r="G2" s="46"/>
      <c r="H2" s="46"/>
    </row>
    <row r="3" spans="1:14" s="19" customFormat="1" ht="15.75">
      <c r="A3" s="231"/>
      <c r="B3" s="286"/>
      <c r="C3" s="461" t="s">
        <v>100</v>
      </c>
      <c r="D3" s="461"/>
      <c r="E3" s="461"/>
      <c r="F3" s="46"/>
      <c r="G3" s="46"/>
      <c r="H3" s="46"/>
    </row>
    <row r="4" spans="1:14" s="19" customFormat="1" ht="15.75">
      <c r="A4" s="231"/>
      <c r="B4" s="286"/>
      <c r="C4" s="461" t="s">
        <v>27</v>
      </c>
      <c r="D4" s="461"/>
      <c r="E4" s="461"/>
      <c r="F4" s="46"/>
      <c r="G4" s="46"/>
      <c r="H4" s="46"/>
    </row>
    <row r="5" spans="1:14" s="19" customFormat="1" ht="15.75">
      <c r="A5" s="231"/>
      <c r="B5" s="286"/>
      <c r="C5" s="461" t="s">
        <v>28</v>
      </c>
      <c r="D5" s="461"/>
      <c r="E5" s="461"/>
      <c r="F5" s="46"/>
      <c r="G5" s="46"/>
      <c r="H5" s="46"/>
    </row>
    <row r="6" spans="1:14" s="19" customFormat="1" ht="15.75">
      <c r="A6" s="231"/>
      <c r="B6" s="286"/>
      <c r="C6" s="461" t="s">
        <v>589</v>
      </c>
      <c r="D6" s="461"/>
      <c r="E6" s="461"/>
      <c r="F6" s="46"/>
      <c r="G6" s="46"/>
      <c r="H6" s="46"/>
    </row>
    <row r="7" spans="1:14" s="19" customFormat="1" ht="15.75">
      <c r="A7" s="231"/>
      <c r="B7" s="287"/>
      <c r="C7" s="231"/>
      <c r="D7" s="231"/>
      <c r="E7" s="231"/>
      <c r="F7" s="46"/>
      <c r="G7" s="46"/>
      <c r="H7" s="46"/>
    </row>
    <row r="8" spans="1:14" s="19" customFormat="1" ht="30" customHeight="1">
      <c r="A8" s="462" t="s">
        <v>554</v>
      </c>
      <c r="B8" s="462"/>
      <c r="C8" s="462"/>
      <c r="D8" s="462"/>
      <c r="E8" s="462"/>
      <c r="F8" s="46"/>
      <c r="G8" s="46"/>
      <c r="H8" s="46"/>
    </row>
    <row r="9" spans="1:14" s="19" customFormat="1">
      <c r="A9" s="231"/>
      <c r="B9" s="286"/>
      <c r="C9" s="231"/>
      <c r="D9" s="231"/>
      <c r="E9" s="231"/>
      <c r="F9" s="46"/>
      <c r="G9" s="46"/>
      <c r="H9" s="46"/>
    </row>
    <row r="10" spans="1:14" s="19" customFormat="1" ht="15.75">
      <c r="A10" s="288" t="s">
        <v>0</v>
      </c>
      <c r="B10" s="48" t="s">
        <v>1</v>
      </c>
      <c r="C10" s="463" t="s">
        <v>110</v>
      </c>
      <c r="D10" s="463"/>
      <c r="E10" s="463"/>
      <c r="F10" s="46"/>
      <c r="G10" s="46"/>
      <c r="H10" s="46"/>
      <c r="N10" s="20"/>
    </row>
    <row r="11" spans="1:14" s="19" customFormat="1" ht="15.75" customHeight="1">
      <c r="A11" s="288"/>
      <c r="B11" s="48"/>
      <c r="C11" s="248" t="s">
        <v>402</v>
      </c>
      <c r="D11" s="248" t="s">
        <v>493</v>
      </c>
      <c r="E11" s="248" t="s">
        <v>555</v>
      </c>
      <c r="F11" s="46"/>
      <c r="G11" s="46"/>
      <c r="H11" s="46"/>
    </row>
    <row r="12" spans="1:14" s="19" customFormat="1" ht="16.5" thickBot="1">
      <c r="A12" s="48" t="s">
        <v>2</v>
      </c>
      <c r="B12" s="103" t="s">
        <v>3</v>
      </c>
      <c r="C12" s="126">
        <f>C13+C26+C45+C37+C50+C62+C25+C66</f>
        <v>8651811.0100000016</v>
      </c>
      <c r="D12" s="126">
        <f>D13+D26+D45+D37+D50+D62+D25+D66</f>
        <v>8867403.3399999999</v>
      </c>
      <c r="E12" s="126">
        <f>E13+E26+E45+E37+E50+E62+E25+E66</f>
        <v>8869823.3399999999</v>
      </c>
      <c r="F12" s="46"/>
      <c r="G12" s="51"/>
      <c r="H12" s="46"/>
    </row>
    <row r="13" spans="1:14" s="25" customFormat="1" ht="16.5" thickBot="1">
      <c r="A13" s="289" t="s">
        <v>142</v>
      </c>
      <c r="B13" s="290" t="s">
        <v>143</v>
      </c>
      <c r="C13" s="126">
        <f>C14</f>
        <v>2421950</v>
      </c>
      <c r="D13" s="126">
        <f>D14</f>
        <v>2521600</v>
      </c>
      <c r="E13" s="126">
        <f>E14</f>
        <v>2521600</v>
      </c>
      <c r="F13" s="47"/>
      <c r="G13" s="47"/>
      <c r="H13" s="47"/>
    </row>
    <row r="14" spans="1:14" s="19" customFormat="1" ht="15.75">
      <c r="A14" s="48" t="s">
        <v>4</v>
      </c>
      <c r="B14" s="103" t="s">
        <v>5</v>
      </c>
      <c r="C14" s="126">
        <f>C15+C17+C20+C22</f>
        <v>2421950</v>
      </c>
      <c r="D14" s="126">
        <f>D15+D17+D20+D22</f>
        <v>2521600</v>
      </c>
      <c r="E14" s="126">
        <f>E15+E17+E20+E22</f>
        <v>2521600</v>
      </c>
      <c r="F14" s="46"/>
      <c r="G14" s="46"/>
      <c r="H14" s="46"/>
    </row>
    <row r="15" spans="1:14" s="19" customFormat="1" ht="78.75">
      <c r="A15" s="233" t="s">
        <v>144</v>
      </c>
      <c r="B15" s="112" t="s">
        <v>296</v>
      </c>
      <c r="C15" s="127">
        <f>C16</f>
        <v>1807850</v>
      </c>
      <c r="D15" s="127">
        <f>D16</f>
        <v>1880150</v>
      </c>
      <c r="E15" s="127">
        <f>E16</f>
        <v>1880150</v>
      </c>
      <c r="F15" s="46"/>
      <c r="G15" s="46"/>
      <c r="H15" s="46"/>
    </row>
    <row r="16" spans="1:14" s="19" customFormat="1" ht="78.75">
      <c r="A16" s="233" t="s">
        <v>6</v>
      </c>
      <c r="B16" s="112" t="s">
        <v>296</v>
      </c>
      <c r="C16" s="127">
        <v>1807850</v>
      </c>
      <c r="D16" s="127">
        <v>1880150</v>
      </c>
      <c r="E16" s="127">
        <v>1880150</v>
      </c>
      <c r="F16" s="46"/>
      <c r="G16" s="46"/>
      <c r="H16" s="46"/>
    </row>
    <row r="17" spans="1:8" s="19" customFormat="1" ht="110.25">
      <c r="A17" s="233" t="s">
        <v>145</v>
      </c>
      <c r="B17" s="112" t="s">
        <v>332</v>
      </c>
      <c r="C17" s="127">
        <f>C18</f>
        <v>50450</v>
      </c>
      <c r="D17" s="127">
        <f>D18</f>
        <v>51950</v>
      </c>
      <c r="E17" s="127">
        <f>E18</f>
        <v>51950</v>
      </c>
      <c r="F17" s="46"/>
      <c r="G17" s="46"/>
      <c r="H17" s="46"/>
    </row>
    <row r="18" spans="1:8" s="19" customFormat="1" ht="110.25">
      <c r="A18" s="233" t="s">
        <v>7</v>
      </c>
      <c r="B18" s="112" t="s">
        <v>332</v>
      </c>
      <c r="C18" s="127">
        <v>50450</v>
      </c>
      <c r="D18" s="127">
        <v>51950</v>
      </c>
      <c r="E18" s="127">
        <v>51950</v>
      </c>
      <c r="F18" s="46"/>
      <c r="G18" s="46"/>
      <c r="H18" s="46"/>
    </row>
    <row r="19" spans="1:8" s="19" customFormat="1" ht="47.25">
      <c r="A19" s="233" t="s">
        <v>146</v>
      </c>
      <c r="B19" s="112" t="s">
        <v>36</v>
      </c>
      <c r="C19" s="127">
        <f>C20</f>
        <v>28650</v>
      </c>
      <c r="D19" s="127">
        <f t="shared" ref="D19:E24" si="0">D20</f>
        <v>29500</v>
      </c>
      <c r="E19" s="127">
        <f t="shared" si="0"/>
        <v>29500</v>
      </c>
      <c r="F19" s="46"/>
      <c r="G19" s="46"/>
      <c r="H19" s="46"/>
    </row>
    <row r="20" spans="1:8" s="19" customFormat="1" ht="47.25">
      <c r="A20" s="233" t="s">
        <v>8</v>
      </c>
      <c r="B20" s="112" t="s">
        <v>36</v>
      </c>
      <c r="C20" s="127">
        <v>28650</v>
      </c>
      <c r="D20" s="127">
        <v>29500</v>
      </c>
      <c r="E20" s="127">
        <v>29500</v>
      </c>
      <c r="F20" s="46"/>
      <c r="G20" s="46"/>
      <c r="H20" s="46"/>
    </row>
    <row r="21" spans="1:8" s="19" customFormat="1" ht="94.5">
      <c r="A21" s="233" t="s">
        <v>535</v>
      </c>
      <c r="B21" s="112" t="s">
        <v>537</v>
      </c>
      <c r="C21" s="127">
        <f>C22</f>
        <v>535000</v>
      </c>
      <c r="D21" s="127">
        <f t="shared" si="0"/>
        <v>560000</v>
      </c>
      <c r="E21" s="127">
        <f t="shared" si="0"/>
        <v>560000</v>
      </c>
      <c r="F21" s="46"/>
      <c r="G21" s="46"/>
      <c r="H21" s="46"/>
    </row>
    <row r="22" spans="1:8" s="19" customFormat="1" ht="94.5">
      <c r="A22" s="233" t="s">
        <v>536</v>
      </c>
      <c r="B22" s="112" t="s">
        <v>537</v>
      </c>
      <c r="C22" s="127">
        <v>535000</v>
      </c>
      <c r="D22" s="127">
        <v>560000</v>
      </c>
      <c r="E22" s="127">
        <v>560000</v>
      </c>
      <c r="F22" s="46"/>
      <c r="G22" s="46"/>
      <c r="H22" s="46"/>
    </row>
    <row r="23" spans="1:8" s="26" customFormat="1" ht="15.75">
      <c r="A23" s="48" t="s">
        <v>334</v>
      </c>
      <c r="B23" s="103" t="s">
        <v>335</v>
      </c>
      <c r="C23" s="126">
        <f>C24</f>
        <v>2300</v>
      </c>
      <c r="D23" s="126">
        <f>D24</f>
        <v>0</v>
      </c>
      <c r="E23" s="126">
        <f>E24</f>
        <v>0</v>
      </c>
      <c r="F23" s="49"/>
      <c r="G23" s="49"/>
      <c r="H23" s="49"/>
    </row>
    <row r="24" spans="1:8" s="19" customFormat="1" ht="15.75">
      <c r="A24" s="233" t="s">
        <v>333</v>
      </c>
      <c r="B24" s="112" t="s">
        <v>285</v>
      </c>
      <c r="C24" s="127">
        <f>C25</f>
        <v>2300</v>
      </c>
      <c r="D24" s="127">
        <f t="shared" si="0"/>
        <v>0</v>
      </c>
      <c r="E24" s="127">
        <f t="shared" si="0"/>
        <v>0</v>
      </c>
      <c r="F24" s="46"/>
      <c r="G24" s="46"/>
      <c r="H24" s="46"/>
    </row>
    <row r="25" spans="1:8" s="19" customFormat="1" ht="15.75">
      <c r="A25" s="233" t="s">
        <v>284</v>
      </c>
      <c r="B25" s="112" t="s">
        <v>285</v>
      </c>
      <c r="C25" s="127">
        <v>2300</v>
      </c>
      <c r="D25" s="127">
        <v>0</v>
      </c>
      <c r="E25" s="127">
        <v>0</v>
      </c>
      <c r="F25" s="46"/>
      <c r="G25" s="46"/>
      <c r="H25" s="46"/>
    </row>
    <row r="26" spans="1:8" s="19" customFormat="1" ht="15.75">
      <c r="A26" s="48" t="s">
        <v>300</v>
      </c>
      <c r="B26" s="103" t="s">
        <v>9</v>
      </c>
      <c r="C26" s="126">
        <f>C27+C30</f>
        <v>6002000</v>
      </c>
      <c r="D26" s="126">
        <f>D27+D30</f>
        <v>6180000</v>
      </c>
      <c r="E26" s="126">
        <f>E27+E30</f>
        <v>6180000</v>
      </c>
      <c r="F26" s="46"/>
      <c r="G26" s="46"/>
      <c r="H26" s="46"/>
    </row>
    <row r="27" spans="1:8" s="19" customFormat="1" ht="15.75">
      <c r="A27" s="48" t="s">
        <v>295</v>
      </c>
      <c r="B27" s="103" t="s">
        <v>10</v>
      </c>
      <c r="C27" s="126">
        <f>C29</f>
        <v>446000</v>
      </c>
      <c r="D27" s="126">
        <f>D29</f>
        <v>459000</v>
      </c>
      <c r="E27" s="126">
        <f>E29</f>
        <v>459000</v>
      </c>
      <c r="F27" s="46"/>
      <c r="G27" s="46"/>
      <c r="H27" s="46"/>
    </row>
    <row r="28" spans="1:8" s="19" customFormat="1" ht="47.25">
      <c r="A28" s="112" t="s">
        <v>147</v>
      </c>
      <c r="B28" s="112" t="s">
        <v>26</v>
      </c>
      <c r="C28" s="127">
        <f>C29</f>
        <v>446000</v>
      </c>
      <c r="D28" s="127">
        <f>D29</f>
        <v>459000</v>
      </c>
      <c r="E28" s="127">
        <f>E29</f>
        <v>459000</v>
      </c>
      <c r="F28" s="46"/>
      <c r="G28" s="46"/>
      <c r="H28" s="46"/>
    </row>
    <row r="29" spans="1:8" s="19" customFormat="1" ht="47.25">
      <c r="A29" s="112" t="s">
        <v>11</v>
      </c>
      <c r="B29" s="112" t="s">
        <v>26</v>
      </c>
      <c r="C29" s="127">
        <v>446000</v>
      </c>
      <c r="D29" s="127">
        <v>459000</v>
      </c>
      <c r="E29" s="127">
        <v>459000</v>
      </c>
      <c r="F29" s="46"/>
      <c r="G29" s="46"/>
      <c r="H29" s="46"/>
    </row>
    <row r="30" spans="1:8" s="19" customFormat="1" ht="15.75">
      <c r="A30" s="48" t="s">
        <v>336</v>
      </c>
      <c r="B30" s="103" t="s">
        <v>12</v>
      </c>
      <c r="C30" s="126">
        <f>C32+C35</f>
        <v>5556000</v>
      </c>
      <c r="D30" s="126">
        <f>D32+D35</f>
        <v>5721000</v>
      </c>
      <c r="E30" s="126">
        <f>E32+E35</f>
        <v>5721000</v>
      </c>
      <c r="F30" s="46"/>
      <c r="G30" s="46"/>
      <c r="H30" s="46"/>
    </row>
    <row r="31" spans="1:8" s="92" customFormat="1" ht="15.75">
      <c r="A31" s="233" t="s">
        <v>301</v>
      </c>
      <c r="B31" s="112" t="s">
        <v>302</v>
      </c>
      <c r="C31" s="127">
        <f t="shared" ref="C31:E32" si="1">C32</f>
        <v>2060000</v>
      </c>
      <c r="D31" s="127">
        <f t="shared" si="1"/>
        <v>2121000</v>
      </c>
      <c r="E31" s="127">
        <f t="shared" si="1"/>
        <v>2121000</v>
      </c>
      <c r="F31" s="91"/>
      <c r="G31" s="91"/>
      <c r="H31" s="91"/>
    </row>
    <row r="32" spans="1:8" s="19" customFormat="1" ht="31.5">
      <c r="A32" s="233" t="s">
        <v>148</v>
      </c>
      <c r="B32" s="112" t="s">
        <v>14</v>
      </c>
      <c r="C32" s="127">
        <f t="shared" si="1"/>
        <v>2060000</v>
      </c>
      <c r="D32" s="127">
        <f t="shared" si="1"/>
        <v>2121000</v>
      </c>
      <c r="E32" s="127">
        <f t="shared" si="1"/>
        <v>2121000</v>
      </c>
      <c r="F32" s="46"/>
      <c r="G32" s="46"/>
      <c r="H32" s="46"/>
    </row>
    <row r="33" spans="1:8" s="19" customFormat="1" ht="31.5">
      <c r="A33" s="233" t="s">
        <v>13</v>
      </c>
      <c r="B33" s="112" t="s">
        <v>14</v>
      </c>
      <c r="C33" s="127">
        <v>2060000</v>
      </c>
      <c r="D33" s="127">
        <v>2121000</v>
      </c>
      <c r="E33" s="127">
        <v>2121000</v>
      </c>
      <c r="F33" s="46"/>
      <c r="G33" s="46"/>
      <c r="H33" s="46"/>
    </row>
    <row r="34" spans="1:8" s="19" customFormat="1" ht="15.75">
      <c r="A34" s="233" t="s">
        <v>303</v>
      </c>
      <c r="B34" s="112" t="s">
        <v>304</v>
      </c>
      <c r="C34" s="127">
        <f t="shared" ref="C34:E35" si="2">C35</f>
        <v>3496000</v>
      </c>
      <c r="D34" s="127">
        <f t="shared" si="2"/>
        <v>3600000</v>
      </c>
      <c r="E34" s="127">
        <f t="shared" si="2"/>
        <v>3600000</v>
      </c>
      <c r="F34" s="46"/>
      <c r="G34" s="46"/>
      <c r="H34" s="46"/>
    </row>
    <row r="35" spans="1:8" s="19" customFormat="1" ht="31.5">
      <c r="A35" s="233" t="s">
        <v>149</v>
      </c>
      <c r="B35" s="112" t="s">
        <v>16</v>
      </c>
      <c r="C35" s="127">
        <f t="shared" si="2"/>
        <v>3496000</v>
      </c>
      <c r="D35" s="127">
        <f t="shared" si="2"/>
        <v>3600000</v>
      </c>
      <c r="E35" s="127">
        <f t="shared" si="2"/>
        <v>3600000</v>
      </c>
      <c r="F35" s="46"/>
      <c r="G35" s="46"/>
      <c r="H35" s="46"/>
    </row>
    <row r="36" spans="1:8" s="19" customFormat="1" ht="31.5">
      <c r="A36" s="233" t="s">
        <v>15</v>
      </c>
      <c r="B36" s="112" t="s">
        <v>16</v>
      </c>
      <c r="C36" s="127">
        <v>3496000</v>
      </c>
      <c r="D36" s="127">
        <v>3600000</v>
      </c>
      <c r="E36" s="127">
        <v>3600000</v>
      </c>
      <c r="F36" s="46"/>
      <c r="G36" s="46"/>
      <c r="H36" s="46"/>
    </row>
    <row r="37" spans="1:8" s="19" customFormat="1" ht="47.25">
      <c r="A37" s="48" t="s">
        <v>17</v>
      </c>
      <c r="B37" s="103" t="s">
        <v>18</v>
      </c>
      <c r="C37" s="126">
        <f>C38+C43</f>
        <v>198901.46</v>
      </c>
      <c r="D37" s="126">
        <f>D38+D43</f>
        <v>145233.68</v>
      </c>
      <c r="E37" s="126">
        <f>E38+E43</f>
        <v>133439.53</v>
      </c>
      <c r="F37" s="46"/>
      <c r="G37" s="46"/>
      <c r="H37" s="46"/>
    </row>
    <row r="38" spans="1:8" s="92" customFormat="1" ht="94.5">
      <c r="A38" s="233" t="s">
        <v>305</v>
      </c>
      <c r="B38" s="112" t="s">
        <v>307</v>
      </c>
      <c r="C38" s="127">
        <f t="shared" ref="C38:E40" si="3">C39</f>
        <v>197901.46</v>
      </c>
      <c r="D38" s="127">
        <f t="shared" si="3"/>
        <v>144233.68</v>
      </c>
      <c r="E38" s="127">
        <f t="shared" si="3"/>
        <v>132439.53</v>
      </c>
      <c r="F38" s="91"/>
      <c r="G38" s="91"/>
      <c r="H38" s="91"/>
    </row>
    <row r="39" spans="1:8" s="92" customFormat="1" ht="78.75">
      <c r="A39" s="233" t="s">
        <v>306</v>
      </c>
      <c r="B39" s="112" t="s">
        <v>308</v>
      </c>
      <c r="C39" s="127">
        <f t="shared" si="3"/>
        <v>197901.46</v>
      </c>
      <c r="D39" s="127">
        <f t="shared" si="3"/>
        <v>144233.68</v>
      </c>
      <c r="E39" s="127">
        <f t="shared" si="3"/>
        <v>132439.53</v>
      </c>
      <c r="F39" s="91"/>
      <c r="G39" s="91"/>
      <c r="H39" s="91"/>
    </row>
    <row r="40" spans="1:8" s="19" customFormat="1" ht="78.75">
      <c r="A40" s="233" t="s">
        <v>151</v>
      </c>
      <c r="B40" s="112" t="s">
        <v>138</v>
      </c>
      <c r="C40" s="127">
        <f t="shared" si="3"/>
        <v>197901.46</v>
      </c>
      <c r="D40" s="127">
        <f t="shared" si="3"/>
        <v>144233.68</v>
      </c>
      <c r="E40" s="127">
        <f t="shared" si="3"/>
        <v>132439.53</v>
      </c>
      <c r="F40" s="46"/>
      <c r="G40" s="46"/>
      <c r="H40" s="46"/>
    </row>
    <row r="41" spans="1:8" s="19" customFormat="1" ht="78.75">
      <c r="A41" s="233" t="s">
        <v>101</v>
      </c>
      <c r="B41" s="112" t="s">
        <v>138</v>
      </c>
      <c r="C41" s="127">
        <v>197901.46</v>
      </c>
      <c r="D41" s="127">
        <v>144233.68</v>
      </c>
      <c r="E41" s="127">
        <v>132439.53</v>
      </c>
      <c r="F41" s="46"/>
      <c r="G41" s="46"/>
      <c r="H41" s="46"/>
    </row>
    <row r="42" spans="1:8" s="19" customFormat="1" ht="81" customHeight="1">
      <c r="A42" s="233" t="s">
        <v>309</v>
      </c>
      <c r="B42" s="112" t="s">
        <v>310</v>
      </c>
      <c r="C42" s="127">
        <f t="shared" ref="C42:E43" si="4">C43</f>
        <v>1000</v>
      </c>
      <c r="D42" s="127">
        <f t="shared" si="4"/>
        <v>1000</v>
      </c>
      <c r="E42" s="127">
        <f t="shared" si="4"/>
        <v>1000</v>
      </c>
      <c r="F42" s="46"/>
      <c r="G42" s="46"/>
      <c r="H42" s="46"/>
    </row>
    <row r="43" spans="1:8" s="19" customFormat="1" ht="78.75">
      <c r="A43" s="233" t="s">
        <v>152</v>
      </c>
      <c r="B43" s="125" t="s">
        <v>297</v>
      </c>
      <c r="C43" s="127">
        <f t="shared" si="4"/>
        <v>1000</v>
      </c>
      <c r="D43" s="127">
        <f t="shared" si="4"/>
        <v>1000</v>
      </c>
      <c r="E43" s="127">
        <f t="shared" si="4"/>
        <v>1000</v>
      </c>
      <c r="F43" s="46"/>
      <c r="G43" s="46"/>
      <c r="H43" s="46"/>
    </row>
    <row r="44" spans="1:8" s="19" customFormat="1" ht="78.75">
      <c r="A44" s="233" t="s">
        <v>102</v>
      </c>
      <c r="B44" s="125" t="s">
        <v>297</v>
      </c>
      <c r="C44" s="127">
        <v>1000</v>
      </c>
      <c r="D44" s="128">
        <v>1000</v>
      </c>
      <c r="E44" s="128">
        <v>1000</v>
      </c>
      <c r="F44" s="46"/>
      <c r="G44" s="46"/>
      <c r="H44" s="46"/>
    </row>
    <row r="45" spans="1:8" s="19" customFormat="1" ht="31.5">
      <c r="A45" s="48" t="s">
        <v>108</v>
      </c>
      <c r="B45" s="103" t="s">
        <v>109</v>
      </c>
      <c r="C45" s="126">
        <f>C49</f>
        <v>1000</v>
      </c>
      <c r="D45" s="126">
        <f>D49</f>
        <v>1000</v>
      </c>
      <c r="E45" s="126">
        <f>E49</f>
        <v>1000</v>
      </c>
      <c r="F45" s="46"/>
      <c r="G45" s="46"/>
      <c r="H45" s="46"/>
    </row>
    <row r="46" spans="1:8" s="92" customFormat="1" ht="15.75">
      <c r="A46" s="233" t="s">
        <v>313</v>
      </c>
      <c r="B46" s="112" t="s">
        <v>316</v>
      </c>
      <c r="C46" s="127">
        <f t="shared" ref="C46:E48" si="5">C47</f>
        <v>1000</v>
      </c>
      <c r="D46" s="127">
        <f t="shared" si="5"/>
        <v>1000</v>
      </c>
      <c r="E46" s="127">
        <f t="shared" si="5"/>
        <v>1000</v>
      </c>
      <c r="F46" s="91"/>
      <c r="G46" s="91"/>
      <c r="H46" s="91"/>
    </row>
    <row r="47" spans="1:8" s="92" customFormat="1" ht="15.75">
      <c r="A47" s="233" t="s">
        <v>314</v>
      </c>
      <c r="B47" s="112" t="s">
        <v>315</v>
      </c>
      <c r="C47" s="127">
        <f t="shared" si="5"/>
        <v>1000</v>
      </c>
      <c r="D47" s="127">
        <f t="shared" si="5"/>
        <v>1000</v>
      </c>
      <c r="E47" s="127">
        <f t="shared" si="5"/>
        <v>1000</v>
      </c>
      <c r="F47" s="91"/>
      <c r="G47" s="91"/>
      <c r="H47" s="91"/>
    </row>
    <row r="48" spans="1:8" s="19" customFormat="1" ht="31.5">
      <c r="A48" s="233" t="s">
        <v>150</v>
      </c>
      <c r="B48" s="112" t="s">
        <v>103</v>
      </c>
      <c r="C48" s="127">
        <f t="shared" si="5"/>
        <v>1000</v>
      </c>
      <c r="D48" s="127">
        <f t="shared" si="5"/>
        <v>1000</v>
      </c>
      <c r="E48" s="127">
        <f t="shared" si="5"/>
        <v>1000</v>
      </c>
      <c r="F48" s="46"/>
      <c r="G48" s="46"/>
      <c r="H48" s="46"/>
    </row>
    <row r="49" spans="1:8" s="19" customFormat="1" ht="31.5">
      <c r="A49" s="233" t="s">
        <v>361</v>
      </c>
      <c r="B49" s="112" t="s">
        <v>103</v>
      </c>
      <c r="C49" s="127">
        <v>1000</v>
      </c>
      <c r="D49" s="128">
        <v>1000</v>
      </c>
      <c r="E49" s="128">
        <v>1000</v>
      </c>
      <c r="F49" s="46"/>
      <c r="G49" s="46"/>
      <c r="H49" s="46"/>
    </row>
    <row r="50" spans="1:8" s="19" customFormat="1" ht="31.5">
      <c r="A50" s="48" t="s">
        <v>107</v>
      </c>
      <c r="B50" s="103" t="s">
        <v>153</v>
      </c>
      <c r="C50" s="126">
        <f>C51+C55+C58</f>
        <v>24659.55</v>
      </c>
      <c r="D50" s="126">
        <f>D51+D58</f>
        <v>19569.66</v>
      </c>
      <c r="E50" s="126">
        <f>E51+E58</f>
        <v>33783.81</v>
      </c>
      <c r="F50" s="46"/>
      <c r="G50" s="46"/>
      <c r="H50" s="46"/>
    </row>
    <row r="51" spans="1:8" s="19" customFormat="1" ht="81.75" customHeight="1">
      <c r="A51" s="233" t="s">
        <v>157</v>
      </c>
      <c r="B51" s="112" t="s">
        <v>156</v>
      </c>
      <c r="C51" s="127">
        <f t="shared" ref="C51:E53" si="6">C52</f>
        <v>22659.55</v>
      </c>
      <c r="D51" s="127">
        <f t="shared" si="6"/>
        <v>18569.66</v>
      </c>
      <c r="E51" s="127">
        <f t="shared" si="6"/>
        <v>32783.81</v>
      </c>
      <c r="F51" s="46"/>
      <c r="G51" s="46"/>
      <c r="H51" s="46"/>
    </row>
    <row r="52" spans="1:8" s="19" customFormat="1" ht="94.5">
      <c r="A52" s="233" t="s">
        <v>286</v>
      </c>
      <c r="B52" s="112" t="s">
        <v>287</v>
      </c>
      <c r="C52" s="127">
        <f t="shared" si="6"/>
        <v>22659.55</v>
      </c>
      <c r="D52" s="127">
        <f t="shared" si="6"/>
        <v>18569.66</v>
      </c>
      <c r="E52" s="127">
        <f t="shared" si="6"/>
        <v>32783.81</v>
      </c>
      <c r="F52" s="46"/>
      <c r="G52" s="46"/>
      <c r="H52" s="46"/>
    </row>
    <row r="53" spans="1:8" s="19" customFormat="1" ht="94.5">
      <c r="A53" s="233" t="s">
        <v>154</v>
      </c>
      <c r="B53" s="112" t="s">
        <v>299</v>
      </c>
      <c r="C53" s="127">
        <f t="shared" si="6"/>
        <v>22659.55</v>
      </c>
      <c r="D53" s="127">
        <f t="shared" si="6"/>
        <v>18569.66</v>
      </c>
      <c r="E53" s="127">
        <f t="shared" si="6"/>
        <v>32783.81</v>
      </c>
      <c r="F53" s="46"/>
      <c r="G53" s="46"/>
      <c r="H53" s="46"/>
    </row>
    <row r="54" spans="1:8" s="19" customFormat="1" ht="94.5">
      <c r="A54" s="233" t="s">
        <v>104</v>
      </c>
      <c r="B54" s="112" t="s">
        <v>299</v>
      </c>
      <c r="C54" s="127">
        <v>22659.55</v>
      </c>
      <c r="D54" s="127">
        <v>18569.66</v>
      </c>
      <c r="E54" s="127">
        <v>32783.81</v>
      </c>
      <c r="F54" s="46"/>
      <c r="G54" s="46"/>
      <c r="H54" s="46"/>
    </row>
    <row r="55" spans="1:8" s="19" customFormat="1" ht="15.75">
      <c r="A55" s="233" t="s">
        <v>549</v>
      </c>
      <c r="B55" s="112" t="s">
        <v>550</v>
      </c>
      <c r="C55" s="127">
        <f>C56</f>
        <v>1000</v>
      </c>
      <c r="D55" s="127">
        <f t="shared" ref="D55:E55" si="7">D56</f>
        <v>0</v>
      </c>
      <c r="E55" s="127">
        <f t="shared" si="7"/>
        <v>0</v>
      </c>
      <c r="F55" s="46"/>
      <c r="G55" s="46"/>
      <c r="H55" s="46"/>
    </row>
    <row r="56" spans="1:8" s="19" customFormat="1" ht="31.5">
      <c r="A56" s="233" t="s">
        <v>551</v>
      </c>
      <c r="B56" s="112" t="s">
        <v>548</v>
      </c>
      <c r="C56" s="127">
        <f>C57</f>
        <v>1000</v>
      </c>
      <c r="D56" s="127">
        <f t="shared" ref="D56:E56" si="8">D57</f>
        <v>0</v>
      </c>
      <c r="E56" s="127">
        <f t="shared" si="8"/>
        <v>0</v>
      </c>
      <c r="F56" s="46"/>
      <c r="G56" s="46"/>
      <c r="H56" s="46"/>
    </row>
    <row r="57" spans="1:8" s="19" customFormat="1" ht="31.5">
      <c r="A57" s="233" t="s">
        <v>552</v>
      </c>
      <c r="B57" s="112" t="s">
        <v>548</v>
      </c>
      <c r="C57" s="127">
        <v>1000</v>
      </c>
      <c r="D57" s="127">
        <v>0</v>
      </c>
      <c r="E57" s="127">
        <v>0</v>
      </c>
      <c r="F57" s="46"/>
      <c r="G57" s="46"/>
      <c r="H57" s="46"/>
    </row>
    <row r="58" spans="1:8" s="19" customFormat="1" ht="31.5">
      <c r="A58" s="233" t="s">
        <v>337</v>
      </c>
      <c r="B58" s="112" t="s">
        <v>158</v>
      </c>
      <c r="C58" s="127">
        <f>C60</f>
        <v>1000</v>
      </c>
      <c r="D58" s="127">
        <f>D60</f>
        <v>1000</v>
      </c>
      <c r="E58" s="127">
        <f>E60</f>
        <v>1000</v>
      </c>
      <c r="F58" s="46"/>
      <c r="G58" s="46"/>
      <c r="H58" s="46"/>
    </row>
    <row r="59" spans="1:8" s="19" customFormat="1" ht="47.25">
      <c r="A59" s="233" t="s">
        <v>311</v>
      </c>
      <c r="B59" s="112" t="s">
        <v>312</v>
      </c>
      <c r="C59" s="127">
        <f>C60</f>
        <v>1000</v>
      </c>
      <c r="D59" s="127">
        <f t="shared" ref="C59:E60" si="9">D60</f>
        <v>1000</v>
      </c>
      <c r="E59" s="127">
        <f t="shared" si="9"/>
        <v>1000</v>
      </c>
      <c r="F59" s="46"/>
      <c r="G59" s="46"/>
      <c r="H59" s="46"/>
    </row>
    <row r="60" spans="1:8" s="19" customFormat="1" ht="48.75" customHeight="1">
      <c r="A60" s="233" t="s">
        <v>155</v>
      </c>
      <c r="B60" s="112" t="s">
        <v>106</v>
      </c>
      <c r="C60" s="127">
        <f t="shared" si="9"/>
        <v>1000</v>
      </c>
      <c r="D60" s="127">
        <f t="shared" si="9"/>
        <v>1000</v>
      </c>
      <c r="E60" s="127">
        <f t="shared" si="9"/>
        <v>1000</v>
      </c>
      <c r="F60" s="46"/>
      <c r="G60" s="46"/>
      <c r="H60" s="46"/>
    </row>
    <row r="61" spans="1:8" s="19" customFormat="1" ht="49.5" customHeight="1">
      <c r="A61" s="233" t="s">
        <v>105</v>
      </c>
      <c r="B61" s="112" t="s">
        <v>106</v>
      </c>
      <c r="C61" s="127">
        <v>1000</v>
      </c>
      <c r="D61" s="127">
        <v>1000</v>
      </c>
      <c r="E61" s="127">
        <v>1000</v>
      </c>
      <c r="F61" s="46"/>
      <c r="G61" s="46"/>
      <c r="H61" s="46"/>
    </row>
    <row r="62" spans="1:8" s="26" customFormat="1" ht="15.75">
      <c r="A62" s="48" t="s">
        <v>541</v>
      </c>
      <c r="B62" s="103" t="s">
        <v>542</v>
      </c>
      <c r="C62" s="126">
        <f>C63</f>
        <v>0</v>
      </c>
      <c r="D62" s="126">
        <v>0</v>
      </c>
      <c r="E62" s="126">
        <v>0</v>
      </c>
      <c r="F62" s="49"/>
      <c r="G62" s="49"/>
      <c r="H62" s="49"/>
    </row>
    <row r="63" spans="1:8" s="19" customFormat="1" ht="63">
      <c r="A63" s="233" t="s">
        <v>544</v>
      </c>
      <c r="B63" s="112" t="s">
        <v>543</v>
      </c>
      <c r="C63" s="127">
        <f>C64</f>
        <v>0</v>
      </c>
      <c r="D63" s="127">
        <v>0</v>
      </c>
      <c r="E63" s="127">
        <v>0</v>
      </c>
      <c r="F63" s="46"/>
      <c r="G63" s="46"/>
      <c r="H63" s="46"/>
    </row>
    <row r="64" spans="1:8" s="19" customFormat="1" ht="47.25">
      <c r="A64" s="233" t="s">
        <v>545</v>
      </c>
      <c r="B64" s="112" t="s">
        <v>547</v>
      </c>
      <c r="C64" s="127">
        <f>C65</f>
        <v>0</v>
      </c>
      <c r="D64" s="127">
        <v>0</v>
      </c>
      <c r="E64" s="127">
        <v>0</v>
      </c>
      <c r="F64" s="46"/>
      <c r="G64" s="46"/>
      <c r="H64" s="46"/>
    </row>
    <row r="65" spans="1:8" s="19" customFormat="1" ht="47.25">
      <c r="A65" s="233" t="s">
        <v>546</v>
      </c>
      <c r="B65" s="112" t="s">
        <v>547</v>
      </c>
      <c r="C65" s="127">
        <v>0</v>
      </c>
      <c r="D65" s="127">
        <v>0</v>
      </c>
      <c r="E65" s="127">
        <v>0</v>
      </c>
      <c r="F65" s="46"/>
      <c r="G65" s="46"/>
      <c r="H65" s="46"/>
    </row>
    <row r="66" spans="1:8" s="26" customFormat="1" ht="15.75">
      <c r="A66" s="48" t="s">
        <v>213</v>
      </c>
      <c r="B66" s="103" t="s">
        <v>217</v>
      </c>
      <c r="C66" s="126">
        <f>C67</f>
        <v>1000</v>
      </c>
      <c r="D66" s="126">
        <v>0</v>
      </c>
      <c r="E66" s="126">
        <v>0</v>
      </c>
      <c r="F66" s="49"/>
      <c r="G66" s="49"/>
      <c r="H66" s="49"/>
    </row>
    <row r="67" spans="1:8" s="19" customFormat="1" ht="15.75">
      <c r="A67" s="233" t="s">
        <v>215</v>
      </c>
      <c r="B67" s="112" t="s">
        <v>214</v>
      </c>
      <c r="C67" s="127">
        <f>C68</f>
        <v>1000</v>
      </c>
      <c r="D67" s="127">
        <v>0</v>
      </c>
      <c r="E67" s="127">
        <v>0</v>
      </c>
      <c r="F67" s="46"/>
      <c r="G67" s="46"/>
      <c r="H67" s="46"/>
    </row>
    <row r="68" spans="1:8" s="19" customFormat="1" ht="15.75">
      <c r="A68" s="233" t="s">
        <v>216</v>
      </c>
      <c r="B68" s="112" t="s">
        <v>31</v>
      </c>
      <c r="C68" s="127">
        <f>C69</f>
        <v>1000</v>
      </c>
      <c r="D68" s="127">
        <v>0</v>
      </c>
      <c r="E68" s="127">
        <v>0</v>
      </c>
      <c r="F68" s="46"/>
      <c r="G68" s="46"/>
      <c r="H68" s="46"/>
    </row>
    <row r="69" spans="1:8" s="19" customFormat="1" ht="15.75">
      <c r="A69" s="233" t="s">
        <v>112</v>
      </c>
      <c r="B69" s="112" t="s">
        <v>31</v>
      </c>
      <c r="C69" s="127">
        <v>1000</v>
      </c>
      <c r="D69" s="127">
        <v>0</v>
      </c>
      <c r="E69" s="127">
        <v>0</v>
      </c>
      <c r="F69" s="46"/>
      <c r="G69" s="46"/>
      <c r="H69" s="46"/>
    </row>
    <row r="70" spans="1:8" s="19" customFormat="1" ht="15.75">
      <c r="A70" s="48" t="s">
        <v>19</v>
      </c>
      <c r="B70" s="103" t="s">
        <v>20</v>
      </c>
      <c r="C70" s="126">
        <f>C73+C79+C87+C91+C95+C77</f>
        <v>16598188.99</v>
      </c>
      <c r="D70" s="126">
        <f>D72+D79+D87+D91+D95</f>
        <v>12632596.66</v>
      </c>
      <c r="E70" s="126">
        <f>E72+E79+E87+E91+E95</f>
        <v>12660176.66</v>
      </c>
      <c r="F70" s="46"/>
      <c r="G70" s="46"/>
      <c r="H70" s="46"/>
    </row>
    <row r="71" spans="1:8" s="19" customFormat="1" ht="47.25">
      <c r="A71" s="48" t="s">
        <v>160</v>
      </c>
      <c r="B71" s="103" t="s">
        <v>159</v>
      </c>
      <c r="C71" s="126">
        <f>C72+C79+C87+C91</f>
        <v>16597188.99</v>
      </c>
      <c r="D71" s="126">
        <f>D72+D79+D87+D91</f>
        <v>12631596.66</v>
      </c>
      <c r="E71" s="126">
        <f>E72+E79+E87+E91</f>
        <v>12659176.66</v>
      </c>
      <c r="F71" s="46"/>
      <c r="G71" s="82"/>
      <c r="H71" s="82"/>
    </row>
    <row r="72" spans="1:8" s="19" customFormat="1" ht="31.5">
      <c r="A72" s="48" t="s">
        <v>338</v>
      </c>
      <c r="B72" s="103" t="s">
        <v>161</v>
      </c>
      <c r="C72" s="126">
        <f>C73+C77</f>
        <v>7375016.6399999997</v>
      </c>
      <c r="D72" s="126">
        <f>D73+D77</f>
        <v>6675200</v>
      </c>
      <c r="E72" s="126">
        <f>E73+E77</f>
        <v>6692100</v>
      </c>
      <c r="F72" s="46"/>
      <c r="G72" s="51"/>
      <c r="H72" s="51"/>
    </row>
    <row r="73" spans="1:8" s="19" customFormat="1" ht="15.75">
      <c r="A73" s="233" t="s">
        <v>339</v>
      </c>
      <c r="B73" s="112" t="s">
        <v>162</v>
      </c>
      <c r="C73" s="127">
        <f t="shared" ref="C73:E74" si="10">C74</f>
        <v>6746800</v>
      </c>
      <c r="D73" s="127">
        <f t="shared" si="10"/>
        <v>6675200</v>
      </c>
      <c r="E73" s="127">
        <f t="shared" si="10"/>
        <v>6692100</v>
      </c>
      <c r="F73" s="46"/>
      <c r="G73" s="46"/>
      <c r="H73" s="46"/>
    </row>
    <row r="74" spans="1:8" s="19" customFormat="1" ht="31.5">
      <c r="A74" s="233" t="s">
        <v>340</v>
      </c>
      <c r="B74" s="112" t="s">
        <v>21</v>
      </c>
      <c r="C74" s="127">
        <f t="shared" si="10"/>
        <v>6746800</v>
      </c>
      <c r="D74" s="127">
        <f t="shared" si="10"/>
        <v>6675200</v>
      </c>
      <c r="E74" s="127">
        <f t="shared" si="10"/>
        <v>6692100</v>
      </c>
      <c r="F74" s="46"/>
      <c r="G74" s="46"/>
      <c r="H74" s="46"/>
    </row>
    <row r="75" spans="1:8" s="19" customFormat="1" ht="31.5">
      <c r="A75" s="233" t="s">
        <v>341</v>
      </c>
      <c r="B75" s="112" t="s">
        <v>21</v>
      </c>
      <c r="C75" s="127">
        <f>безвозм.пост.!C3</f>
        <v>6746800</v>
      </c>
      <c r="D75" s="127">
        <f>безвозм.пост.!D3</f>
        <v>6675200</v>
      </c>
      <c r="E75" s="127">
        <f>безвозм.пост.!E3</f>
        <v>6692100</v>
      </c>
      <c r="F75" s="46"/>
      <c r="G75" s="46"/>
      <c r="H75" s="46"/>
    </row>
    <row r="76" spans="1:8" s="19" customFormat="1" ht="31.5">
      <c r="A76" s="233" t="s">
        <v>342</v>
      </c>
      <c r="B76" s="112" t="s">
        <v>212</v>
      </c>
      <c r="C76" s="127">
        <f t="shared" ref="C76:E77" si="11">C77</f>
        <v>628216.64</v>
      </c>
      <c r="D76" s="127">
        <f t="shared" si="11"/>
        <v>0</v>
      </c>
      <c r="E76" s="127">
        <f t="shared" si="11"/>
        <v>0</v>
      </c>
      <c r="F76" s="46"/>
      <c r="G76" s="46"/>
      <c r="H76" s="46"/>
    </row>
    <row r="77" spans="1:8" s="19" customFormat="1" ht="31.5">
      <c r="A77" s="233" t="s">
        <v>343</v>
      </c>
      <c r="B77" s="112" t="s">
        <v>99</v>
      </c>
      <c r="C77" s="127">
        <f t="shared" si="11"/>
        <v>628216.64</v>
      </c>
      <c r="D77" s="127">
        <f t="shared" si="11"/>
        <v>0</v>
      </c>
      <c r="E77" s="127">
        <f t="shared" si="11"/>
        <v>0</v>
      </c>
      <c r="F77" s="46"/>
      <c r="G77" s="46"/>
      <c r="H77" s="46"/>
    </row>
    <row r="78" spans="1:8" s="19" customFormat="1" ht="31.5">
      <c r="A78" s="291" t="s">
        <v>344</v>
      </c>
      <c r="B78" s="112" t="s">
        <v>99</v>
      </c>
      <c r="C78" s="127">
        <f>безвозм.пост.!C4</f>
        <v>628216.64</v>
      </c>
      <c r="D78" s="127">
        <f>безвозм.пост.!D4</f>
        <v>0</v>
      </c>
      <c r="E78" s="127">
        <f>безвозм.пост.!D4</f>
        <v>0</v>
      </c>
      <c r="F78" s="46"/>
      <c r="G78" s="46"/>
      <c r="H78" s="46"/>
    </row>
    <row r="79" spans="1:8" s="201" customFormat="1" ht="31.5">
      <c r="A79" s="226" t="s">
        <v>345</v>
      </c>
      <c r="B79" s="103" t="s">
        <v>164</v>
      </c>
      <c r="C79" s="126">
        <f>C80+C83</f>
        <v>1160766</v>
      </c>
      <c r="D79" s="126">
        <f t="shared" ref="D79:E81" si="12">D80</f>
        <v>0</v>
      </c>
      <c r="E79" s="126">
        <f t="shared" si="12"/>
        <v>0</v>
      </c>
      <c r="F79" s="200"/>
      <c r="G79" s="200"/>
      <c r="H79" s="200"/>
    </row>
    <row r="80" spans="1:8" s="19" customFormat="1" ht="15.75">
      <c r="A80" s="230" t="s">
        <v>346</v>
      </c>
      <c r="B80" s="112" t="s">
        <v>163</v>
      </c>
      <c r="C80" s="127">
        <f>C81</f>
        <v>1160766</v>
      </c>
      <c r="D80" s="127">
        <f t="shared" si="12"/>
        <v>0</v>
      </c>
      <c r="E80" s="127">
        <f t="shared" si="12"/>
        <v>0</v>
      </c>
      <c r="F80" s="46"/>
      <c r="G80" s="46"/>
      <c r="H80" s="46"/>
    </row>
    <row r="81" spans="1:8" s="19" customFormat="1" ht="15.75">
      <c r="A81" s="230" t="s">
        <v>347</v>
      </c>
      <c r="B81" s="292" t="s">
        <v>23</v>
      </c>
      <c r="C81" s="127">
        <f>C82</f>
        <v>1160766</v>
      </c>
      <c r="D81" s="127">
        <f t="shared" si="12"/>
        <v>0</v>
      </c>
      <c r="E81" s="127">
        <f t="shared" si="12"/>
        <v>0</v>
      </c>
      <c r="F81" s="46"/>
      <c r="G81" s="46"/>
      <c r="H81" s="46"/>
    </row>
    <row r="82" spans="1:8" s="19" customFormat="1" ht="15.75">
      <c r="A82" s="230" t="s">
        <v>348</v>
      </c>
      <c r="B82" s="292" t="s">
        <v>23</v>
      </c>
      <c r="C82" s="127">
        <f>безвозм.пост.!C9</f>
        <v>1160766</v>
      </c>
      <c r="D82" s="127">
        <f>безвозм.пост.!D9</f>
        <v>0</v>
      </c>
      <c r="E82" s="127">
        <f>безвозм.пост.!D9</f>
        <v>0</v>
      </c>
      <c r="F82" s="46"/>
      <c r="G82" s="46"/>
      <c r="H82" s="46"/>
    </row>
    <row r="83" spans="1:8" s="423" customFormat="1" ht="31.5" hidden="1">
      <c r="A83" s="420" t="s">
        <v>511</v>
      </c>
      <c r="B83" s="421" t="s">
        <v>512</v>
      </c>
      <c r="C83" s="345">
        <f t="shared" ref="C83:E84" si="13">C84</f>
        <v>0</v>
      </c>
      <c r="D83" s="345">
        <f t="shared" si="13"/>
        <v>0</v>
      </c>
      <c r="E83" s="345">
        <f t="shared" si="13"/>
        <v>0</v>
      </c>
      <c r="F83" s="422"/>
      <c r="G83" s="422"/>
      <c r="H83" s="422"/>
    </row>
    <row r="84" spans="1:8" s="423" customFormat="1" ht="31.5" hidden="1">
      <c r="A84" s="424" t="s">
        <v>510</v>
      </c>
      <c r="B84" s="425" t="s">
        <v>508</v>
      </c>
      <c r="C84" s="345">
        <f t="shared" si="13"/>
        <v>0</v>
      </c>
      <c r="D84" s="345">
        <f t="shared" si="13"/>
        <v>0</v>
      </c>
      <c r="E84" s="345">
        <f t="shared" si="13"/>
        <v>0</v>
      </c>
      <c r="F84" s="422"/>
      <c r="G84" s="422"/>
      <c r="H84" s="422"/>
    </row>
    <row r="85" spans="1:8" s="423" customFormat="1" ht="31.5" hidden="1">
      <c r="A85" s="424" t="s">
        <v>509</v>
      </c>
      <c r="B85" s="425" t="s">
        <v>508</v>
      </c>
      <c r="C85" s="345">
        <f>безвозм.пост.!C14</f>
        <v>0</v>
      </c>
      <c r="D85" s="345">
        <f>безвозм.пост.!C12</f>
        <v>0</v>
      </c>
      <c r="E85" s="345">
        <f>безвозм.пост.!D12</f>
        <v>0</v>
      </c>
      <c r="F85" s="422"/>
      <c r="G85" s="422"/>
      <c r="H85" s="422"/>
    </row>
    <row r="86" spans="1:8" s="423" customFormat="1" ht="15.75" hidden="1">
      <c r="A86" s="420"/>
      <c r="B86" s="425"/>
      <c r="C86" s="345"/>
      <c r="D86" s="345"/>
      <c r="E86" s="345"/>
      <c r="F86" s="422"/>
      <c r="G86" s="422"/>
      <c r="H86" s="422"/>
    </row>
    <row r="87" spans="1:8" s="26" customFormat="1" ht="31.5">
      <c r="A87" s="293" t="s">
        <v>349</v>
      </c>
      <c r="B87" s="294" t="s">
        <v>165</v>
      </c>
      <c r="C87" s="126">
        <f t="shared" ref="C87:E89" si="14">C88</f>
        <v>288600</v>
      </c>
      <c r="D87" s="126">
        <f t="shared" si="14"/>
        <v>301500</v>
      </c>
      <c r="E87" s="126">
        <f t="shared" si="14"/>
        <v>312180</v>
      </c>
      <c r="F87" s="49"/>
      <c r="G87" s="49"/>
      <c r="H87" s="49"/>
    </row>
    <row r="88" spans="1:8" s="19" customFormat="1" ht="47.25">
      <c r="A88" s="295" t="s">
        <v>350</v>
      </c>
      <c r="B88" s="292" t="s">
        <v>166</v>
      </c>
      <c r="C88" s="127">
        <f t="shared" si="14"/>
        <v>288600</v>
      </c>
      <c r="D88" s="127">
        <f t="shared" si="14"/>
        <v>301500</v>
      </c>
      <c r="E88" s="127">
        <f t="shared" si="14"/>
        <v>312180</v>
      </c>
      <c r="F88" s="46"/>
      <c r="G88" s="46"/>
      <c r="H88" s="46"/>
    </row>
    <row r="89" spans="1:8" s="19" customFormat="1" ht="47.25">
      <c r="A89" s="295" t="s">
        <v>351</v>
      </c>
      <c r="B89" s="112" t="s">
        <v>22</v>
      </c>
      <c r="C89" s="127">
        <f t="shared" si="14"/>
        <v>288600</v>
      </c>
      <c r="D89" s="127">
        <f t="shared" si="14"/>
        <v>301500</v>
      </c>
      <c r="E89" s="127">
        <f t="shared" si="14"/>
        <v>312180</v>
      </c>
      <c r="F89" s="46"/>
      <c r="G89" s="46"/>
      <c r="H89" s="46"/>
    </row>
    <row r="90" spans="1:8" s="19" customFormat="1" ht="47.25">
      <c r="A90" s="295" t="s">
        <v>352</v>
      </c>
      <c r="B90" s="112" t="s">
        <v>22</v>
      </c>
      <c r="C90" s="127">
        <f>безвозм.пост.!C5</f>
        <v>288600</v>
      </c>
      <c r="D90" s="127">
        <f>безвозм.пост.!D5</f>
        <v>301500</v>
      </c>
      <c r="E90" s="127">
        <f>безвозм.пост.!E5</f>
        <v>312180</v>
      </c>
      <c r="F90" s="46"/>
      <c r="G90" s="46"/>
      <c r="H90" s="46"/>
    </row>
    <row r="91" spans="1:8" s="229" customFormat="1" ht="15.75">
      <c r="A91" s="226" t="s">
        <v>356</v>
      </c>
      <c r="B91" s="227" t="s">
        <v>167</v>
      </c>
      <c r="C91" s="126">
        <f t="shared" ref="C91:E93" si="15">C92</f>
        <v>7772806.3499999996</v>
      </c>
      <c r="D91" s="126">
        <f t="shared" si="15"/>
        <v>5654896.6600000001</v>
      </c>
      <c r="E91" s="126">
        <f t="shared" si="15"/>
        <v>5654896.6600000001</v>
      </c>
      <c r="F91" s="228"/>
      <c r="G91" s="228"/>
      <c r="H91" s="228"/>
    </row>
    <row r="92" spans="1:8" s="232" customFormat="1" ht="63">
      <c r="A92" s="230" t="s">
        <v>355</v>
      </c>
      <c r="B92" s="112" t="s">
        <v>168</v>
      </c>
      <c r="C92" s="127">
        <f t="shared" si="15"/>
        <v>7772806.3499999996</v>
      </c>
      <c r="D92" s="127">
        <f t="shared" si="15"/>
        <v>5654896.6600000001</v>
      </c>
      <c r="E92" s="127">
        <f t="shared" si="15"/>
        <v>5654896.6600000001</v>
      </c>
      <c r="F92" s="231"/>
      <c r="G92" s="231"/>
      <c r="H92" s="231"/>
    </row>
    <row r="93" spans="1:8" s="232" customFormat="1" ht="78.75">
      <c r="A93" s="233" t="s">
        <v>354</v>
      </c>
      <c r="B93" s="112" t="s">
        <v>24</v>
      </c>
      <c r="C93" s="127">
        <f t="shared" si="15"/>
        <v>7772806.3499999996</v>
      </c>
      <c r="D93" s="127">
        <f t="shared" si="15"/>
        <v>5654896.6600000001</v>
      </c>
      <c r="E93" s="127">
        <f t="shared" si="15"/>
        <v>5654896.6600000001</v>
      </c>
      <c r="F93" s="231"/>
      <c r="G93" s="231"/>
      <c r="H93" s="231"/>
    </row>
    <row r="94" spans="1:8" s="232" customFormat="1" ht="78.75">
      <c r="A94" s="233" t="s">
        <v>353</v>
      </c>
      <c r="B94" s="112" t="s">
        <v>24</v>
      </c>
      <c r="C94" s="127">
        <f>безвозм.пост.!C22</f>
        <v>7772806.3499999996</v>
      </c>
      <c r="D94" s="127">
        <f>безвозм.пост.!D22</f>
        <v>5654896.6600000001</v>
      </c>
      <c r="E94" s="127">
        <f>безвозм.пост.!E22</f>
        <v>5654896.6600000001</v>
      </c>
      <c r="F94" s="231"/>
      <c r="G94" s="231"/>
      <c r="H94" s="231"/>
    </row>
    <row r="95" spans="1:8" s="26" customFormat="1" ht="31.5">
      <c r="A95" s="296" t="s">
        <v>218</v>
      </c>
      <c r="B95" s="103" t="s">
        <v>357</v>
      </c>
      <c r="C95" s="126">
        <f>C96</f>
        <v>1000</v>
      </c>
      <c r="D95" s="126">
        <f t="shared" ref="D95:E97" si="16">D96</f>
        <v>1000</v>
      </c>
      <c r="E95" s="126">
        <f t="shared" si="16"/>
        <v>1000</v>
      </c>
      <c r="F95" s="49"/>
      <c r="G95" s="49"/>
      <c r="H95" s="49"/>
    </row>
    <row r="96" spans="1:8" s="19" customFormat="1" ht="31.5">
      <c r="A96" s="297" t="s">
        <v>358</v>
      </c>
      <c r="B96" s="298" t="s">
        <v>219</v>
      </c>
      <c r="C96" s="127">
        <f>C97</f>
        <v>1000</v>
      </c>
      <c r="D96" s="127">
        <f t="shared" si="16"/>
        <v>1000</v>
      </c>
      <c r="E96" s="127">
        <f t="shared" si="16"/>
        <v>1000</v>
      </c>
      <c r="F96" s="46"/>
      <c r="G96" s="46"/>
      <c r="H96" s="46"/>
    </row>
    <row r="97" spans="1:8" s="19" customFormat="1" ht="47.25">
      <c r="A97" s="297" t="s">
        <v>359</v>
      </c>
      <c r="B97" s="298" t="s">
        <v>195</v>
      </c>
      <c r="C97" s="127">
        <f>C98</f>
        <v>1000</v>
      </c>
      <c r="D97" s="127">
        <f t="shared" si="16"/>
        <v>1000</v>
      </c>
      <c r="E97" s="127">
        <f t="shared" si="16"/>
        <v>1000</v>
      </c>
      <c r="F97" s="46"/>
      <c r="G97" s="46"/>
      <c r="H97" s="46"/>
    </row>
    <row r="98" spans="1:8" s="19" customFormat="1" ht="47.25">
      <c r="A98" s="297" t="s">
        <v>360</v>
      </c>
      <c r="B98" s="298" t="s">
        <v>195</v>
      </c>
      <c r="C98" s="127">
        <v>1000</v>
      </c>
      <c r="D98" s="127">
        <v>1000</v>
      </c>
      <c r="E98" s="127">
        <v>1000</v>
      </c>
      <c r="F98" s="46"/>
      <c r="G98" s="46"/>
      <c r="H98" s="46"/>
    </row>
    <row r="99" spans="1:8" s="19" customFormat="1" ht="15.75">
      <c r="A99" s="48" t="s">
        <v>25</v>
      </c>
      <c r="B99" s="299"/>
      <c r="C99" s="300">
        <f>C12+C70</f>
        <v>25250000</v>
      </c>
      <c r="D99" s="300">
        <f>D12+D70</f>
        <v>21500000</v>
      </c>
      <c r="E99" s="300">
        <f>E12+E70</f>
        <v>21530000</v>
      </c>
      <c r="F99" s="46"/>
      <c r="G99" s="46"/>
      <c r="H99" s="50"/>
    </row>
    <row r="100" spans="1:8" s="19" customFormat="1">
      <c r="A100" s="231"/>
      <c r="B100" s="286"/>
      <c r="C100" s="301"/>
      <c r="D100" s="231"/>
      <c r="E100" s="231"/>
      <c r="F100" s="46"/>
      <c r="G100" s="46"/>
      <c r="H100" s="46"/>
    </row>
    <row r="101" spans="1:8" s="19" customFormat="1">
      <c r="A101" s="231"/>
      <c r="B101" s="286"/>
      <c r="C101" s="302"/>
      <c r="D101" s="302"/>
      <c r="E101" s="302"/>
      <c r="F101" s="46"/>
      <c r="G101" s="46"/>
      <c r="H101" s="46"/>
    </row>
    <row r="102" spans="1:8" s="19" customFormat="1">
      <c r="A102" s="231"/>
      <c r="B102" s="286"/>
      <c r="C102" s="303"/>
      <c r="D102" s="303"/>
      <c r="E102" s="303"/>
      <c r="F102" s="46"/>
      <c r="G102" s="46"/>
      <c r="H102" s="46"/>
    </row>
    <row r="103" spans="1:8">
      <c r="C103" s="223"/>
      <c r="D103" s="223"/>
    </row>
    <row r="105" spans="1:8">
      <c r="C105" s="304"/>
    </row>
  </sheetData>
  <mergeCells count="8">
    <mergeCell ref="C1:E1"/>
    <mergeCell ref="C2:E2"/>
    <mergeCell ref="C6:E6"/>
    <mergeCell ref="A8:E8"/>
    <mergeCell ref="C10:E10"/>
    <mergeCell ref="C3:E3"/>
    <mergeCell ref="C4:E4"/>
    <mergeCell ref="C5:E5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60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activeCell="B6" sqref="B6:D6"/>
    </sheetView>
  </sheetViews>
  <sheetFormatPr defaultRowHeight="15"/>
  <cols>
    <col min="1" max="1" width="55" style="1" customWidth="1"/>
    <col min="2" max="4" width="16.7109375" style="1" customWidth="1"/>
  </cols>
  <sheetData>
    <row r="1" spans="1:4" ht="15.75">
      <c r="B1" s="469" t="s">
        <v>188</v>
      </c>
      <c r="C1" s="469"/>
      <c r="D1" s="469"/>
    </row>
    <row r="2" spans="1:4" ht="15.75">
      <c r="B2" s="470" t="s">
        <v>33</v>
      </c>
      <c r="C2" s="470"/>
      <c r="D2" s="470"/>
    </row>
    <row r="3" spans="1:4" ht="15.75">
      <c r="B3" s="470" t="s">
        <v>113</v>
      </c>
      <c r="C3" s="470"/>
      <c r="D3" s="470"/>
    </row>
    <row r="4" spans="1:4" ht="15.75">
      <c r="B4" s="470" t="s">
        <v>27</v>
      </c>
      <c r="C4" s="470"/>
      <c r="D4" s="470"/>
    </row>
    <row r="5" spans="1:4" ht="15.75">
      <c r="B5" s="470" t="s">
        <v>28</v>
      </c>
      <c r="C5" s="470"/>
      <c r="D5" s="470"/>
    </row>
    <row r="6" spans="1:4" ht="15.75" customHeight="1">
      <c r="B6" s="461" t="s">
        <v>589</v>
      </c>
      <c r="C6" s="461"/>
      <c r="D6" s="461"/>
    </row>
    <row r="7" spans="1:4" ht="15.75">
      <c r="A7" s="39"/>
      <c r="B7" s="471"/>
      <c r="C7" s="471"/>
      <c r="D7" s="471"/>
    </row>
    <row r="8" spans="1:4" ht="37.5" customHeight="1">
      <c r="A8" s="467" t="s">
        <v>556</v>
      </c>
      <c r="B8" s="467"/>
      <c r="C8" s="468"/>
      <c r="D8" s="468"/>
    </row>
    <row r="9" spans="1:4" ht="41.25" customHeight="1">
      <c r="A9" s="39"/>
      <c r="B9" s="39"/>
      <c r="C9" s="39"/>
      <c r="D9" s="39"/>
    </row>
    <row r="10" spans="1:4" ht="15.75">
      <c r="A10" s="21" t="s">
        <v>34</v>
      </c>
      <c r="B10" s="464" t="s">
        <v>39</v>
      </c>
      <c r="C10" s="465"/>
      <c r="D10" s="466"/>
    </row>
    <row r="11" spans="1:4" ht="15.75">
      <c r="A11" s="40">
        <v>1</v>
      </c>
      <c r="B11" s="40" t="s">
        <v>402</v>
      </c>
      <c r="C11" s="40" t="s">
        <v>493</v>
      </c>
      <c r="D11" s="40" t="s">
        <v>555</v>
      </c>
    </row>
    <row r="12" spans="1:4" ht="31.5">
      <c r="A12" s="41" t="str">
        <f>'Пр. 2'!B75</f>
        <v>Дотации бюджетам сельских поселений на выравнивание бюджетной обеспеченности</v>
      </c>
      <c r="B12" s="34">
        <f>'Пр. 2'!C75</f>
        <v>6746800</v>
      </c>
      <c r="C12" s="34">
        <f>'Пр. 2'!D75</f>
        <v>6675200</v>
      </c>
      <c r="D12" s="34">
        <f>'Пр. 2'!E75</f>
        <v>6692100</v>
      </c>
    </row>
    <row r="13" spans="1:4" ht="36.75" customHeight="1">
      <c r="A13" s="41" t="s">
        <v>99</v>
      </c>
      <c r="B13" s="34">
        <f>'Пр. 2'!C78</f>
        <v>628216.64</v>
      </c>
      <c r="C13" s="34">
        <f>'Пр. 2'!D78</f>
        <v>0</v>
      </c>
      <c r="D13" s="34">
        <f>'Пр. 2'!E78</f>
        <v>0</v>
      </c>
    </row>
    <row r="14" spans="1:4" ht="15.75">
      <c r="A14" s="38" t="s">
        <v>23</v>
      </c>
      <c r="B14" s="34">
        <f>безвозм.пост.!C9</f>
        <v>1160766</v>
      </c>
      <c r="C14" s="34">
        <f>'Пр. 2'!D82</f>
        <v>0</v>
      </c>
      <c r="D14" s="34">
        <f>'Пр. 2'!E82</f>
        <v>0</v>
      </c>
    </row>
    <row r="15" spans="1:4" ht="54" customHeight="1">
      <c r="A15" s="31" t="s">
        <v>22</v>
      </c>
      <c r="B15" s="34">
        <f>'Пр. 2'!C90</f>
        <v>288600</v>
      </c>
      <c r="C15" s="34">
        <f>'Пр. 2'!D90</f>
        <v>301500</v>
      </c>
      <c r="D15" s="34">
        <f>'Пр. 2'!E90</f>
        <v>312180</v>
      </c>
    </row>
    <row r="16" spans="1:4" ht="15.75">
      <c r="A16" s="23" t="s">
        <v>35</v>
      </c>
      <c r="B16" s="42">
        <f>SUM(B12:B15)</f>
        <v>8824382.6400000006</v>
      </c>
      <c r="C16" s="42">
        <f>SUM(C12:C15)</f>
        <v>6976700</v>
      </c>
      <c r="D16" s="42">
        <f>SUM(D12:D15)</f>
        <v>7004280</v>
      </c>
    </row>
    <row r="18" spans="2:4">
      <c r="B18" s="15"/>
      <c r="C18" s="15"/>
      <c r="D18" s="15"/>
    </row>
  </sheetData>
  <mergeCells count="9">
    <mergeCell ref="B10:D10"/>
    <mergeCell ref="A8:D8"/>
    <mergeCell ref="B1:D1"/>
    <mergeCell ref="B2:D2"/>
    <mergeCell ref="B3:D3"/>
    <mergeCell ref="B4:D4"/>
    <mergeCell ref="B5:D5"/>
    <mergeCell ref="B6:D6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topLeftCell="A7" workbookViewId="0">
      <selection activeCell="C11" sqref="C11"/>
    </sheetView>
  </sheetViews>
  <sheetFormatPr defaultRowHeight="15"/>
  <cols>
    <col min="1" max="1" width="28.140625" style="18" customWidth="1"/>
    <col min="2" max="2" width="44.28515625" style="18" customWidth="1"/>
    <col min="3" max="5" width="15.85546875" style="18" customWidth="1"/>
  </cols>
  <sheetData>
    <row r="1" spans="1:5" ht="15.75">
      <c r="B1" s="52"/>
      <c r="C1" s="473" t="s">
        <v>189</v>
      </c>
      <c r="D1" s="473"/>
      <c r="E1" s="473"/>
    </row>
    <row r="2" spans="1:5" ht="15.75">
      <c r="C2" s="471" t="s">
        <v>33</v>
      </c>
      <c r="D2" s="471"/>
      <c r="E2" s="471"/>
    </row>
    <row r="3" spans="1:5" ht="15.75">
      <c r="C3" s="471" t="s">
        <v>100</v>
      </c>
      <c r="D3" s="471"/>
      <c r="E3" s="471"/>
    </row>
    <row r="4" spans="1:5" ht="15.75">
      <c r="C4" s="471" t="s">
        <v>27</v>
      </c>
      <c r="D4" s="471"/>
      <c r="E4" s="471"/>
    </row>
    <row r="5" spans="1:5" ht="15.75">
      <c r="C5" s="471" t="s">
        <v>28</v>
      </c>
      <c r="D5" s="471"/>
      <c r="E5" s="471"/>
    </row>
    <row r="6" spans="1:5" ht="15.75">
      <c r="C6" s="472" t="s">
        <v>589</v>
      </c>
      <c r="D6" s="472"/>
      <c r="E6" s="472"/>
    </row>
    <row r="7" spans="1:5" ht="15.75">
      <c r="B7" s="45"/>
    </row>
    <row r="8" spans="1:5" ht="30" customHeight="1">
      <c r="A8" s="439" t="s">
        <v>557</v>
      </c>
      <c r="B8" s="439"/>
      <c r="C8" s="439"/>
      <c r="D8" s="439"/>
      <c r="E8" s="439"/>
    </row>
    <row r="10" spans="1:5" ht="63">
      <c r="A10" s="21" t="s">
        <v>37</v>
      </c>
      <c r="B10" s="21" t="s">
        <v>38</v>
      </c>
      <c r="C10" s="464" t="s">
        <v>39</v>
      </c>
      <c r="D10" s="465"/>
      <c r="E10" s="466"/>
    </row>
    <row r="11" spans="1:5" ht="21" customHeight="1">
      <c r="A11" s="464"/>
      <c r="B11" s="466"/>
      <c r="C11" s="40" t="s">
        <v>402</v>
      </c>
      <c r="D11" s="40" t="s">
        <v>493</v>
      </c>
      <c r="E11" s="40" t="s">
        <v>555</v>
      </c>
    </row>
    <row r="12" spans="1:5" ht="47.25">
      <c r="A12" s="130" t="s">
        <v>40</v>
      </c>
      <c r="B12" s="113" t="s">
        <v>372</v>
      </c>
      <c r="C12" s="34">
        <f>C19+C14</f>
        <v>0</v>
      </c>
      <c r="D12" s="34">
        <f>D19+D14</f>
        <v>0</v>
      </c>
      <c r="E12" s="34">
        <f>E19+E14</f>
        <v>0</v>
      </c>
    </row>
    <row r="13" spans="1:5" ht="31.5">
      <c r="A13" s="111" t="s">
        <v>41</v>
      </c>
      <c r="B13" s="113" t="s">
        <v>371</v>
      </c>
      <c r="C13" s="34">
        <f>C23+C18</f>
        <v>0</v>
      </c>
      <c r="D13" s="34">
        <f>D23+D18</f>
        <v>0</v>
      </c>
      <c r="E13" s="34">
        <f>E23+E18</f>
        <v>0</v>
      </c>
    </row>
    <row r="14" spans="1:5" ht="31.5">
      <c r="A14" s="111" t="s">
        <v>42</v>
      </c>
      <c r="B14" s="113" t="s">
        <v>373</v>
      </c>
      <c r="C14" s="34">
        <f t="shared" ref="C14:E17" si="0">C15</f>
        <v>-25250000</v>
      </c>
      <c r="D14" s="34">
        <f t="shared" si="0"/>
        <v>-21500000</v>
      </c>
      <c r="E14" s="34">
        <f t="shared" si="0"/>
        <v>-21530000</v>
      </c>
    </row>
    <row r="15" spans="1:5" ht="31.5">
      <c r="A15" s="111" t="s">
        <v>43</v>
      </c>
      <c r="B15" s="113" t="s">
        <v>44</v>
      </c>
      <c r="C15" s="34">
        <f t="shared" si="0"/>
        <v>-25250000</v>
      </c>
      <c r="D15" s="34">
        <f t="shared" si="0"/>
        <v>-21500000</v>
      </c>
      <c r="E15" s="34">
        <f t="shared" si="0"/>
        <v>-21530000</v>
      </c>
    </row>
    <row r="16" spans="1:5" ht="31.5">
      <c r="A16" s="111" t="s">
        <v>45</v>
      </c>
      <c r="B16" s="113" t="s">
        <v>46</v>
      </c>
      <c r="C16" s="34">
        <f t="shared" si="0"/>
        <v>-25250000</v>
      </c>
      <c r="D16" s="34">
        <f t="shared" si="0"/>
        <v>-21500000</v>
      </c>
      <c r="E16" s="34">
        <f t="shared" si="0"/>
        <v>-21530000</v>
      </c>
    </row>
    <row r="17" spans="1:5" ht="31.5">
      <c r="A17" s="111" t="s">
        <v>374</v>
      </c>
      <c r="B17" s="113" t="s">
        <v>47</v>
      </c>
      <c r="C17" s="34">
        <f t="shared" si="0"/>
        <v>-25250000</v>
      </c>
      <c r="D17" s="34">
        <f t="shared" si="0"/>
        <v>-21500000</v>
      </c>
      <c r="E17" s="34">
        <f t="shared" si="0"/>
        <v>-21530000</v>
      </c>
    </row>
    <row r="18" spans="1:5" ht="31.5">
      <c r="A18" s="111" t="s">
        <v>169</v>
      </c>
      <c r="B18" s="113" t="s">
        <v>47</v>
      </c>
      <c r="C18" s="34">
        <f>-'Пр. 2'!C99</f>
        <v>-25250000</v>
      </c>
      <c r="D18" s="34">
        <f>-'Пр. 2'!D99</f>
        <v>-21500000</v>
      </c>
      <c r="E18" s="34">
        <f>-'Пр. 2'!E99</f>
        <v>-21530000</v>
      </c>
    </row>
    <row r="19" spans="1:5" ht="31.5">
      <c r="A19" s="111" t="s">
        <v>48</v>
      </c>
      <c r="B19" s="113" t="s">
        <v>49</v>
      </c>
      <c r="C19" s="34">
        <f t="shared" ref="C19:E22" si="1">C20</f>
        <v>25250000</v>
      </c>
      <c r="D19" s="34">
        <f t="shared" si="1"/>
        <v>21500000</v>
      </c>
      <c r="E19" s="34">
        <f t="shared" si="1"/>
        <v>21530000</v>
      </c>
    </row>
    <row r="20" spans="1:5" ht="31.5">
      <c r="A20" s="111" t="s">
        <v>50</v>
      </c>
      <c r="B20" s="113" t="s">
        <v>51</v>
      </c>
      <c r="C20" s="34">
        <f t="shared" si="1"/>
        <v>25250000</v>
      </c>
      <c r="D20" s="34">
        <f t="shared" si="1"/>
        <v>21500000</v>
      </c>
      <c r="E20" s="34">
        <f t="shared" si="1"/>
        <v>21530000</v>
      </c>
    </row>
    <row r="21" spans="1:5" ht="31.5">
      <c r="A21" s="111" t="s">
        <v>52</v>
      </c>
      <c r="B21" s="113" t="s">
        <v>53</v>
      </c>
      <c r="C21" s="34">
        <f t="shared" si="1"/>
        <v>25250000</v>
      </c>
      <c r="D21" s="34">
        <f t="shared" si="1"/>
        <v>21500000</v>
      </c>
      <c r="E21" s="34">
        <f t="shared" si="1"/>
        <v>21530000</v>
      </c>
    </row>
    <row r="22" spans="1:5" ht="31.5">
      <c r="A22" s="111" t="s">
        <v>375</v>
      </c>
      <c r="B22" s="113" t="s">
        <v>54</v>
      </c>
      <c r="C22" s="34">
        <f t="shared" si="1"/>
        <v>25250000</v>
      </c>
      <c r="D22" s="34">
        <f t="shared" si="1"/>
        <v>21500000</v>
      </c>
      <c r="E22" s="34">
        <f t="shared" si="1"/>
        <v>21530000</v>
      </c>
    </row>
    <row r="23" spans="1:5" ht="31.5">
      <c r="A23" s="111" t="s">
        <v>170</v>
      </c>
      <c r="B23" s="113" t="s">
        <v>54</v>
      </c>
      <c r="C23" s="34">
        <f>'Пр. 7'!G91</f>
        <v>25250000</v>
      </c>
      <c r="D23" s="34">
        <f>Пр.8!G75+у.у!A12</f>
        <v>21500000</v>
      </c>
      <c r="E23" s="34">
        <f>Пр.8!H75+у.у!B12</f>
        <v>21530000</v>
      </c>
    </row>
    <row r="26" spans="1:5">
      <c r="C26" s="96"/>
      <c r="D26" s="96"/>
      <c r="E26" s="96"/>
    </row>
    <row r="27" spans="1:5">
      <c r="C27" s="96"/>
      <c r="D27" s="96"/>
      <c r="E27" s="96"/>
    </row>
  </sheetData>
  <mergeCells count="9">
    <mergeCell ref="C10:E10"/>
    <mergeCell ref="A11:B11"/>
    <mergeCell ref="C6:E6"/>
    <mergeCell ref="C1:E1"/>
    <mergeCell ref="C2:E2"/>
    <mergeCell ref="C3:E3"/>
    <mergeCell ref="C4:E4"/>
    <mergeCell ref="C5:E5"/>
    <mergeCell ref="A8:E8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2"/>
  <sheetViews>
    <sheetView workbookViewId="0">
      <selection activeCell="A97" sqref="A97"/>
    </sheetView>
  </sheetViews>
  <sheetFormatPr defaultRowHeight="15"/>
  <cols>
    <col min="1" max="1" width="76.140625" style="155" customWidth="1"/>
    <col min="2" max="2" width="11.42578125" style="305" customWidth="1"/>
    <col min="3" max="3" width="17" style="221" customWidth="1"/>
    <col min="4" max="4" width="12.7109375" style="151" customWidth="1"/>
    <col min="5" max="5" width="17.7109375" style="151" customWidth="1"/>
    <col min="6" max="6" width="14.85546875" bestFit="1" customWidth="1"/>
    <col min="7" max="7" width="12.42578125" customWidth="1"/>
    <col min="8" max="8" width="15.140625" customWidth="1"/>
  </cols>
  <sheetData>
    <row r="1" spans="1:5" ht="15.75">
      <c r="C1" s="475" t="s">
        <v>190</v>
      </c>
      <c r="D1" s="475"/>
      <c r="E1" s="475"/>
    </row>
    <row r="2" spans="1:5" ht="15.75">
      <c r="C2" s="472" t="s">
        <v>33</v>
      </c>
      <c r="D2" s="472"/>
      <c r="E2" s="472"/>
    </row>
    <row r="3" spans="1:5" ht="15.75">
      <c r="C3" s="472" t="s">
        <v>100</v>
      </c>
      <c r="D3" s="472"/>
      <c r="E3" s="472"/>
    </row>
    <row r="4" spans="1:5" ht="15.75">
      <c r="C4" s="472" t="s">
        <v>27</v>
      </c>
      <c r="D4" s="472"/>
      <c r="E4" s="472"/>
    </row>
    <row r="5" spans="1:5" ht="15.75">
      <c r="C5" s="472" t="s">
        <v>28</v>
      </c>
      <c r="D5" s="472"/>
      <c r="E5" s="472"/>
    </row>
    <row r="6" spans="1:5" ht="15.75">
      <c r="C6" s="461" t="s">
        <v>589</v>
      </c>
      <c r="D6" s="461"/>
      <c r="E6" s="461"/>
    </row>
    <row r="7" spans="1:5">
      <c r="C7" s="306"/>
      <c r="D7" s="150"/>
      <c r="E7" s="150"/>
    </row>
    <row r="8" spans="1:5" ht="52.5" customHeight="1">
      <c r="A8" s="474" t="s">
        <v>558</v>
      </c>
      <c r="B8" s="474"/>
      <c r="C8" s="474"/>
      <c r="D8" s="474"/>
      <c r="E8" s="474"/>
    </row>
    <row r="10" spans="1:5" ht="31.5">
      <c r="A10" s="245" t="s">
        <v>34</v>
      </c>
      <c r="B10" s="245" t="s">
        <v>119</v>
      </c>
      <c r="C10" s="83" t="s">
        <v>55</v>
      </c>
      <c r="D10" s="245" t="s">
        <v>56</v>
      </c>
      <c r="E10" s="245" t="s">
        <v>39</v>
      </c>
    </row>
    <row r="11" spans="1:5" ht="15.75">
      <c r="C11" s="83"/>
      <c r="D11" s="245"/>
      <c r="E11" s="245" t="s">
        <v>402</v>
      </c>
    </row>
    <row r="12" spans="1:5" ht="31.5">
      <c r="A12" s="86" t="s">
        <v>497</v>
      </c>
      <c r="B12" s="245"/>
      <c r="C12" s="83" t="s">
        <v>171</v>
      </c>
      <c r="D12" s="245"/>
      <c r="E12" s="152">
        <f>E88-E86</f>
        <v>25250000</v>
      </c>
    </row>
    <row r="13" spans="1:5" s="12" customFormat="1" ht="56.25">
      <c r="A13" s="156" t="s">
        <v>519</v>
      </c>
      <c r="B13" s="206"/>
      <c r="C13" s="83" t="s">
        <v>235</v>
      </c>
      <c r="D13" s="245"/>
      <c r="E13" s="152">
        <f>E14+E19+E23+E26+E28+E30+E33+E36+E38</f>
        <v>8439653.6500000004</v>
      </c>
    </row>
    <row r="14" spans="1:5" ht="31.5">
      <c r="A14" s="86" t="s">
        <v>229</v>
      </c>
      <c r="B14" s="83"/>
      <c r="C14" s="83" t="s">
        <v>288</v>
      </c>
      <c r="D14" s="245"/>
      <c r="E14" s="152">
        <f>E15+E16+E17+E18</f>
        <v>6633000</v>
      </c>
    </row>
    <row r="15" spans="1:5" ht="78.75">
      <c r="A15" s="88" t="s">
        <v>177</v>
      </c>
      <c r="B15" s="63" t="s">
        <v>120</v>
      </c>
      <c r="C15" s="63" t="s">
        <v>236</v>
      </c>
      <c r="D15" s="85">
        <v>100</v>
      </c>
      <c r="E15" s="307">
        <f>'Пр. 7'!G15</f>
        <v>1188000</v>
      </c>
    </row>
    <row r="16" spans="1:5" ht="78.75">
      <c r="A16" s="88" t="s">
        <v>178</v>
      </c>
      <c r="B16" s="63" t="s">
        <v>121</v>
      </c>
      <c r="C16" s="63" t="s">
        <v>237</v>
      </c>
      <c r="D16" s="85">
        <v>100</v>
      </c>
      <c r="E16" s="307">
        <f>'Пр. 7'!G18</f>
        <v>4220000</v>
      </c>
    </row>
    <row r="17" spans="1:5" ht="31.5">
      <c r="A17" s="88" t="s">
        <v>425</v>
      </c>
      <c r="B17" s="63" t="s">
        <v>121</v>
      </c>
      <c r="C17" s="63" t="s">
        <v>237</v>
      </c>
      <c r="D17" s="85">
        <v>200</v>
      </c>
      <c r="E17" s="307">
        <f>'Пр. 7'!G19</f>
        <v>1200000</v>
      </c>
    </row>
    <row r="18" spans="1:5" ht="31.5">
      <c r="A18" s="88" t="s">
        <v>179</v>
      </c>
      <c r="B18" s="63" t="s">
        <v>121</v>
      </c>
      <c r="C18" s="63" t="s">
        <v>237</v>
      </c>
      <c r="D18" s="85">
        <v>800</v>
      </c>
      <c r="E18" s="307">
        <f>'Пр. 7'!G20</f>
        <v>25000</v>
      </c>
    </row>
    <row r="19" spans="1:5" s="65" customFormat="1" ht="31.5">
      <c r="A19" s="86" t="s">
        <v>230</v>
      </c>
      <c r="B19" s="83"/>
      <c r="C19" s="83" t="s">
        <v>289</v>
      </c>
      <c r="D19" s="245"/>
      <c r="E19" s="152">
        <f>E20+E21+E22</f>
        <v>114826.37</v>
      </c>
    </row>
    <row r="20" spans="1:5" s="65" customFormat="1" ht="63">
      <c r="A20" s="88" t="s">
        <v>426</v>
      </c>
      <c r="B20" s="63" t="s">
        <v>125</v>
      </c>
      <c r="C20" s="63" t="s">
        <v>238</v>
      </c>
      <c r="D20" s="85">
        <v>200</v>
      </c>
      <c r="E20" s="307">
        <f>'Пр. 7'!G26</f>
        <v>64826.37</v>
      </c>
    </row>
    <row r="21" spans="1:5" s="65" customFormat="1" ht="47.25">
      <c r="A21" s="88" t="s">
        <v>427</v>
      </c>
      <c r="B21" s="63" t="s">
        <v>125</v>
      </c>
      <c r="C21" s="63" t="s">
        <v>239</v>
      </c>
      <c r="D21" s="85">
        <v>200</v>
      </c>
      <c r="E21" s="307">
        <f>'Пр. 7'!G27</f>
        <v>50000</v>
      </c>
    </row>
    <row r="22" spans="1:5" s="65" customFormat="1" ht="63">
      <c r="A22" s="88" t="s">
        <v>464</v>
      </c>
      <c r="B22" s="63" t="s">
        <v>459</v>
      </c>
      <c r="C22" s="63" t="s">
        <v>465</v>
      </c>
      <c r="D22" s="85">
        <v>200</v>
      </c>
      <c r="E22" s="307">
        <f>'Пр. 7'!G41</f>
        <v>0</v>
      </c>
    </row>
    <row r="23" spans="1:5" ht="31.5">
      <c r="A23" s="86" t="s">
        <v>231</v>
      </c>
      <c r="B23" s="83"/>
      <c r="C23" s="83" t="s">
        <v>290</v>
      </c>
      <c r="D23" s="245"/>
      <c r="E23" s="152">
        <f>E24+E25</f>
        <v>288600</v>
      </c>
    </row>
    <row r="24" spans="1:5" ht="78.75">
      <c r="A24" s="88" t="s">
        <v>181</v>
      </c>
      <c r="B24" s="63" t="s">
        <v>126</v>
      </c>
      <c r="C24" s="63" t="s">
        <v>240</v>
      </c>
      <c r="D24" s="85">
        <v>100</v>
      </c>
      <c r="E24" s="307">
        <f>'Пр. 7'!G32</f>
        <v>250000</v>
      </c>
    </row>
    <row r="25" spans="1:5" ht="47.25">
      <c r="A25" s="88" t="s">
        <v>428</v>
      </c>
      <c r="B25" s="63" t="s">
        <v>126</v>
      </c>
      <c r="C25" s="63" t="s">
        <v>240</v>
      </c>
      <c r="D25" s="85">
        <v>200</v>
      </c>
      <c r="E25" s="307">
        <f>'Пр. 7'!G33</f>
        <v>38600</v>
      </c>
    </row>
    <row r="26" spans="1:5" ht="31.5">
      <c r="A26" s="86" t="s">
        <v>232</v>
      </c>
      <c r="B26" s="83"/>
      <c r="C26" s="83" t="s">
        <v>291</v>
      </c>
      <c r="D26" s="245"/>
      <c r="E26" s="152">
        <f>E27</f>
        <v>27491.279999999999</v>
      </c>
    </row>
    <row r="27" spans="1:5" ht="63">
      <c r="A27" s="88" t="s">
        <v>180</v>
      </c>
      <c r="B27" s="63" t="s">
        <v>124</v>
      </c>
      <c r="C27" s="63" t="s">
        <v>241</v>
      </c>
      <c r="D27" s="85">
        <v>500</v>
      </c>
      <c r="E27" s="153">
        <f>'Пр. 7'!G22</f>
        <v>27491.279999999999</v>
      </c>
    </row>
    <row r="28" spans="1:5" ht="31.5">
      <c r="A28" s="86" t="s">
        <v>233</v>
      </c>
      <c r="B28" s="83"/>
      <c r="C28" s="83" t="s">
        <v>292</v>
      </c>
      <c r="D28" s="245"/>
      <c r="E28" s="152">
        <f>E29</f>
        <v>230000</v>
      </c>
    </row>
    <row r="29" spans="1:5" ht="37.5" customHeight="1">
      <c r="A29" s="88" t="s">
        <v>182</v>
      </c>
      <c r="B29" s="63" t="s">
        <v>133</v>
      </c>
      <c r="C29" s="63" t="s">
        <v>265</v>
      </c>
      <c r="D29" s="85">
        <v>300</v>
      </c>
      <c r="E29" s="153">
        <f>'Пр. 7'!G64</f>
        <v>230000</v>
      </c>
    </row>
    <row r="30" spans="1:5" ht="31.5">
      <c r="A30" s="86" t="s">
        <v>234</v>
      </c>
      <c r="B30" s="83"/>
      <c r="C30" s="83" t="s">
        <v>293</v>
      </c>
      <c r="D30" s="245"/>
      <c r="E30" s="152">
        <f>E31+E32</f>
        <v>1145736</v>
      </c>
    </row>
    <row r="31" spans="1:5" ht="94.5">
      <c r="A31" s="99" t="s">
        <v>439</v>
      </c>
      <c r="B31" s="93" t="s">
        <v>228</v>
      </c>
      <c r="C31" s="63" t="s">
        <v>242</v>
      </c>
      <c r="D31" s="85">
        <v>200</v>
      </c>
      <c r="E31" s="154">
        <f>'Пр. 7'!G45</f>
        <v>450000</v>
      </c>
    </row>
    <row r="32" spans="1:5" ht="47.25">
      <c r="A32" s="99" t="s">
        <v>440</v>
      </c>
      <c r="B32" s="93" t="s">
        <v>228</v>
      </c>
      <c r="C32" s="63" t="s">
        <v>243</v>
      </c>
      <c r="D32" s="85">
        <v>200</v>
      </c>
      <c r="E32" s="154">
        <f>'Пр. 7'!G46</f>
        <v>695736</v>
      </c>
    </row>
    <row r="33" spans="1:5" ht="31.5" hidden="1">
      <c r="A33" s="86" t="s">
        <v>415</v>
      </c>
      <c r="B33" s="83" t="s">
        <v>411</v>
      </c>
      <c r="C33" s="83" t="s">
        <v>416</v>
      </c>
      <c r="D33" s="152"/>
      <c r="E33" s="308">
        <f>E34+E35</f>
        <v>0</v>
      </c>
    </row>
    <row r="34" spans="1:5" ht="63" hidden="1">
      <c r="A34" s="99" t="s">
        <v>429</v>
      </c>
      <c r="B34" s="63" t="s">
        <v>411</v>
      </c>
      <c r="C34" s="63" t="s">
        <v>414</v>
      </c>
      <c r="D34" s="309">
        <v>200</v>
      </c>
      <c r="E34" s="154">
        <f>'Пр. 7'!G48</f>
        <v>0</v>
      </c>
    </row>
    <row r="35" spans="1:5" ht="47.25" hidden="1">
      <c r="A35" s="99" t="s">
        <v>470</v>
      </c>
      <c r="B35" s="63" t="s">
        <v>125</v>
      </c>
      <c r="C35" s="63" t="s">
        <v>471</v>
      </c>
      <c r="D35" s="309">
        <v>200</v>
      </c>
      <c r="E35" s="154">
        <f>'Пр. 7'!G29</f>
        <v>0</v>
      </c>
    </row>
    <row r="36" spans="1:5" ht="31.5" hidden="1">
      <c r="A36" s="86" t="s">
        <v>483</v>
      </c>
      <c r="B36" s="83" t="s">
        <v>478</v>
      </c>
      <c r="C36" s="83" t="s">
        <v>482</v>
      </c>
      <c r="D36" s="152"/>
      <c r="E36" s="308">
        <f>E37</f>
        <v>0</v>
      </c>
    </row>
    <row r="37" spans="1:5" ht="78.75" hidden="1">
      <c r="A37" s="99" t="s">
        <v>474</v>
      </c>
      <c r="B37" s="63" t="s">
        <v>478</v>
      </c>
      <c r="C37" s="63" t="s">
        <v>473</v>
      </c>
      <c r="D37" s="309" t="s">
        <v>479</v>
      </c>
      <c r="E37" s="154">
        <f>'Пр. 7'!G51</f>
        <v>0</v>
      </c>
    </row>
    <row r="38" spans="1:5" ht="31.5" hidden="1">
      <c r="A38" s="86" t="s">
        <v>485</v>
      </c>
      <c r="B38" s="83" t="s">
        <v>224</v>
      </c>
      <c r="C38" s="83" t="s">
        <v>487</v>
      </c>
      <c r="D38" s="152"/>
      <c r="E38" s="308">
        <f>E39</f>
        <v>0</v>
      </c>
    </row>
    <row r="39" spans="1:5" ht="47.25" hidden="1">
      <c r="A39" s="99" t="s">
        <v>486</v>
      </c>
      <c r="B39" s="63" t="s">
        <v>224</v>
      </c>
      <c r="C39" s="63" t="s">
        <v>489</v>
      </c>
      <c r="D39" s="309" t="s">
        <v>488</v>
      </c>
      <c r="E39" s="154">
        <f>'Пр. 7'!G56</f>
        <v>0</v>
      </c>
    </row>
    <row r="40" spans="1:5" s="12" customFormat="1" ht="56.25">
      <c r="A40" s="156" t="s">
        <v>520</v>
      </c>
      <c r="B40" s="206"/>
      <c r="C40" s="83" t="s">
        <v>246</v>
      </c>
      <c r="D40" s="245"/>
      <c r="E40" s="152">
        <f>E41+E43+E45</f>
        <v>1000000</v>
      </c>
    </row>
    <row r="41" spans="1:5" ht="15.75">
      <c r="A41" s="86" t="s">
        <v>272</v>
      </c>
      <c r="B41" s="83"/>
      <c r="C41" s="83" t="s">
        <v>244</v>
      </c>
      <c r="D41" s="245"/>
      <c r="E41" s="152">
        <f>E42</f>
        <v>900000</v>
      </c>
    </row>
    <row r="42" spans="1:5" s="16" customFormat="1" ht="48" thickBot="1">
      <c r="A42" s="157" t="s">
        <v>430</v>
      </c>
      <c r="B42" s="310" t="s">
        <v>128</v>
      </c>
      <c r="C42" s="310" t="s">
        <v>245</v>
      </c>
      <c r="D42" s="311">
        <v>200</v>
      </c>
      <c r="E42" s="312">
        <f>'Пр. 7'!G36</f>
        <v>900000</v>
      </c>
    </row>
    <row r="43" spans="1:5" s="13" customFormat="1" ht="15.75">
      <c r="A43" s="86" t="s">
        <v>273</v>
      </c>
      <c r="B43" s="83"/>
      <c r="C43" s="83" t="s">
        <v>274</v>
      </c>
      <c r="D43" s="245"/>
      <c r="E43" s="152">
        <f>E44</f>
        <v>100000</v>
      </c>
    </row>
    <row r="44" spans="1:5" s="16" customFormat="1" ht="63">
      <c r="A44" s="88" t="s">
        <v>275</v>
      </c>
      <c r="B44" s="63" t="s">
        <v>283</v>
      </c>
      <c r="C44" s="63" t="s">
        <v>270</v>
      </c>
      <c r="D44" s="85">
        <v>800</v>
      </c>
      <c r="E44" s="307">
        <f>'Пр. 7'!G24</f>
        <v>100000</v>
      </c>
    </row>
    <row r="45" spans="1:5" s="13" customFormat="1" ht="15.75">
      <c r="A45" s="86" t="s">
        <v>455</v>
      </c>
      <c r="B45" s="83"/>
      <c r="C45" s="83" t="s">
        <v>457</v>
      </c>
      <c r="D45" s="245"/>
      <c r="E45" s="152">
        <f>E46</f>
        <v>0</v>
      </c>
    </row>
    <row r="46" spans="1:5" s="16" customFormat="1" ht="31.5">
      <c r="A46" s="147" t="s">
        <v>454</v>
      </c>
      <c r="B46" s="63" t="s">
        <v>125</v>
      </c>
      <c r="C46" s="63" t="s">
        <v>450</v>
      </c>
      <c r="D46" s="85">
        <v>200</v>
      </c>
      <c r="E46" s="307">
        <f>'Пр. 7'!G28</f>
        <v>0</v>
      </c>
    </row>
    <row r="47" spans="1:5" ht="56.25">
      <c r="A47" s="156" t="s">
        <v>521</v>
      </c>
      <c r="B47" s="313"/>
      <c r="C47" s="100" t="s">
        <v>247</v>
      </c>
      <c r="D47" s="244"/>
      <c r="E47" s="152">
        <f>E48+E52+E54+E56+E58+E60+E62</f>
        <v>5800846</v>
      </c>
    </row>
    <row r="48" spans="1:5" ht="15.75">
      <c r="A48" s="86" t="s">
        <v>172</v>
      </c>
      <c r="B48" s="83"/>
      <c r="C48" s="83" t="s">
        <v>248</v>
      </c>
      <c r="D48" s="245"/>
      <c r="E48" s="152">
        <f>E49+E50+E51</f>
        <v>2156200</v>
      </c>
    </row>
    <row r="49" spans="1:8" s="16" customFormat="1" ht="47.25">
      <c r="A49" s="88" t="s">
        <v>447</v>
      </c>
      <c r="B49" s="63" t="s">
        <v>130</v>
      </c>
      <c r="C49" s="63" t="s">
        <v>249</v>
      </c>
      <c r="D49" s="85">
        <v>200</v>
      </c>
      <c r="E49" s="153">
        <f>'Пр. 7'!G58</f>
        <v>238000</v>
      </c>
    </row>
    <row r="50" spans="1:8" s="65" customFormat="1" ht="94.5">
      <c r="A50" s="147" t="s">
        <v>503</v>
      </c>
      <c r="B50" s="93" t="s">
        <v>228</v>
      </c>
      <c r="C50" s="63" t="s">
        <v>391</v>
      </c>
      <c r="D50" s="85">
        <v>200</v>
      </c>
      <c r="E50" s="154">
        <f>'Пр. 7'!G43</f>
        <v>818200</v>
      </c>
    </row>
    <row r="51" spans="1:8" s="16" customFormat="1" ht="78.75">
      <c r="A51" s="147" t="s">
        <v>433</v>
      </c>
      <c r="B51" s="93" t="s">
        <v>228</v>
      </c>
      <c r="C51" s="63" t="s">
        <v>397</v>
      </c>
      <c r="D51" s="85">
        <v>200</v>
      </c>
      <c r="E51" s="154">
        <f>'Пр. 7'!G44</f>
        <v>1100000</v>
      </c>
    </row>
    <row r="52" spans="1:8" s="13" customFormat="1" ht="31.5">
      <c r="A52" s="86" t="s">
        <v>173</v>
      </c>
      <c r="B52" s="83"/>
      <c r="C52" s="83" t="s">
        <v>250</v>
      </c>
      <c r="D52" s="245"/>
      <c r="E52" s="152">
        <f>E53</f>
        <v>1900000</v>
      </c>
    </row>
    <row r="53" spans="1:8" s="16" customFormat="1" ht="48" thickBot="1">
      <c r="A53" s="157" t="s">
        <v>434</v>
      </c>
      <c r="B53" s="310" t="s">
        <v>130</v>
      </c>
      <c r="C53" s="310" t="s">
        <v>251</v>
      </c>
      <c r="D53" s="311">
        <v>200</v>
      </c>
      <c r="E53" s="312">
        <f>'Пр. 7'!G59</f>
        <v>1900000</v>
      </c>
    </row>
    <row r="54" spans="1:8" s="13" customFormat="1" ht="15.75">
      <c r="A54" s="86" t="s">
        <v>320</v>
      </c>
      <c r="B54" s="83"/>
      <c r="C54" s="83" t="s">
        <v>321</v>
      </c>
      <c r="D54" s="245"/>
      <c r="E54" s="152">
        <f>E55</f>
        <v>350000</v>
      </c>
    </row>
    <row r="55" spans="1:8" s="16" customFormat="1" ht="32.25" thickBot="1">
      <c r="A55" s="99" t="s">
        <v>444</v>
      </c>
      <c r="B55" s="310"/>
      <c r="C55" s="310" t="s">
        <v>319</v>
      </c>
      <c r="D55" s="311">
        <v>200</v>
      </c>
      <c r="E55" s="312">
        <f>'Пр. 7'!G60</f>
        <v>350000</v>
      </c>
    </row>
    <row r="56" spans="1:8" s="13" customFormat="1" ht="31.5">
      <c r="A56" s="86" t="s">
        <v>322</v>
      </c>
      <c r="B56" s="83"/>
      <c r="C56" s="83" t="s">
        <v>323</v>
      </c>
      <c r="D56" s="245"/>
      <c r="E56" s="152">
        <f>E57</f>
        <v>1000000</v>
      </c>
    </row>
    <row r="57" spans="1:8" s="16" customFormat="1" ht="32.25" thickBot="1">
      <c r="A57" s="157" t="s">
        <v>448</v>
      </c>
      <c r="B57" s="310" t="s">
        <v>224</v>
      </c>
      <c r="C57" s="310" t="s">
        <v>324</v>
      </c>
      <c r="D57" s="311">
        <v>200</v>
      </c>
      <c r="E57" s="312">
        <f>'Пр. 7'!G53</f>
        <v>1000000</v>
      </c>
      <c r="H57"/>
    </row>
    <row r="58" spans="1:8" s="13" customFormat="1" ht="31.5">
      <c r="A58" s="86" t="s">
        <v>424</v>
      </c>
      <c r="B58" s="83"/>
      <c r="C58" s="83" t="s">
        <v>422</v>
      </c>
      <c r="D58" s="245"/>
      <c r="E58" s="152">
        <f>E59</f>
        <v>394646</v>
      </c>
    </row>
    <row r="59" spans="1:8" s="16" customFormat="1" ht="48" thickBot="1">
      <c r="A59" s="157" t="s">
        <v>449</v>
      </c>
      <c r="B59" s="310" t="s">
        <v>224</v>
      </c>
      <c r="C59" s="310" t="s">
        <v>423</v>
      </c>
      <c r="D59" s="311">
        <v>200</v>
      </c>
      <c r="E59" s="312">
        <f>'Пр. 7'!G54</f>
        <v>394646</v>
      </c>
    </row>
    <row r="60" spans="1:8" s="16" customFormat="1" ht="31.5" hidden="1">
      <c r="A60" s="86" t="s">
        <v>481</v>
      </c>
      <c r="B60" s="83"/>
      <c r="C60" s="83" t="s">
        <v>480</v>
      </c>
      <c r="D60" s="245"/>
      <c r="E60" s="152">
        <f>E61</f>
        <v>0</v>
      </c>
    </row>
    <row r="61" spans="1:8" s="16" customFormat="1" ht="48" hidden="1" thickBot="1">
      <c r="A61" s="157" t="s">
        <v>449</v>
      </c>
      <c r="B61" s="310" t="s">
        <v>224</v>
      </c>
      <c r="C61" s="310" t="s">
        <v>477</v>
      </c>
      <c r="D61" s="311">
        <v>200</v>
      </c>
      <c r="E61" s="312">
        <f>'Пр. 7'!G55</f>
        <v>0</v>
      </c>
    </row>
    <row r="62" spans="1:8" s="65" customFormat="1" ht="31.5" hidden="1">
      <c r="A62" s="86" t="s">
        <v>532</v>
      </c>
      <c r="B62" s="83"/>
      <c r="C62" s="83" t="s">
        <v>529</v>
      </c>
      <c r="D62" s="245"/>
      <c r="E62" s="152">
        <f>E63</f>
        <v>0</v>
      </c>
    </row>
    <row r="63" spans="1:8" s="65" customFormat="1" ht="48" hidden="1" thickBot="1">
      <c r="A63" s="351" t="s">
        <v>531</v>
      </c>
      <c r="B63" s="310" t="s">
        <v>224</v>
      </c>
      <c r="C63" s="310" t="s">
        <v>530</v>
      </c>
      <c r="D63" s="311">
        <v>200</v>
      </c>
      <c r="E63" s="312">
        <f>'Пр. 7'!G61</f>
        <v>0</v>
      </c>
    </row>
    <row r="64" spans="1:8" s="352" customFormat="1" ht="57.75" customHeight="1">
      <c r="A64" s="156" t="s">
        <v>522</v>
      </c>
      <c r="B64" s="313"/>
      <c r="C64" s="100" t="s">
        <v>252</v>
      </c>
      <c r="D64" s="244"/>
      <c r="E64" s="314">
        <f>E65+E73+E75+E77+E82+E84</f>
        <v>10009500.35</v>
      </c>
    </row>
    <row r="65" spans="1:8" s="199" customFormat="1" ht="31.5">
      <c r="A65" s="86" t="s">
        <v>174</v>
      </c>
      <c r="B65" s="83" t="s">
        <v>132</v>
      </c>
      <c r="C65" s="83" t="s">
        <v>253</v>
      </c>
      <c r="D65" s="245"/>
      <c r="E65" s="152">
        <f>SUM(E66:E72)</f>
        <v>5384510</v>
      </c>
    </row>
    <row r="66" spans="1:8" s="65" customFormat="1" ht="78.75">
      <c r="A66" s="88" t="s">
        <v>192</v>
      </c>
      <c r="B66" s="63" t="s">
        <v>132</v>
      </c>
      <c r="C66" s="63" t="s">
        <v>254</v>
      </c>
      <c r="D66" s="85">
        <v>100</v>
      </c>
      <c r="E66" s="153">
        <f>'Пр. 7'!G69</f>
        <v>2451172</v>
      </c>
    </row>
    <row r="67" spans="1:8" s="65" customFormat="1" ht="94.5">
      <c r="A67" s="88" t="s">
        <v>191</v>
      </c>
      <c r="B67" s="63" t="s">
        <v>132</v>
      </c>
      <c r="C67" s="63" t="s">
        <v>255</v>
      </c>
      <c r="D67" s="85">
        <v>100</v>
      </c>
      <c r="E67" s="153">
        <f>'Пр. 7'!G70</f>
        <v>50000</v>
      </c>
    </row>
    <row r="68" spans="1:8" s="16" customFormat="1" ht="31.5">
      <c r="A68" s="88" t="s">
        <v>435</v>
      </c>
      <c r="B68" s="63" t="s">
        <v>132</v>
      </c>
      <c r="C68" s="63" t="s">
        <v>254</v>
      </c>
      <c r="D68" s="85">
        <v>200</v>
      </c>
      <c r="E68" s="153">
        <f>'Пр. 7'!G71</f>
        <v>1992338</v>
      </c>
    </row>
    <row r="69" spans="1:8" s="16" customFormat="1" ht="31.5">
      <c r="A69" s="210" t="s">
        <v>496</v>
      </c>
      <c r="B69" s="63" t="s">
        <v>132</v>
      </c>
      <c r="C69" s="63" t="s">
        <v>495</v>
      </c>
      <c r="D69" s="85">
        <v>200</v>
      </c>
      <c r="E69" s="153">
        <f>'Пр. 7'!G72</f>
        <v>850000</v>
      </c>
    </row>
    <row r="70" spans="1:8" s="16" customFormat="1" ht="31.5">
      <c r="A70" s="210" t="s">
        <v>517</v>
      </c>
      <c r="B70" s="63" t="s">
        <v>132</v>
      </c>
      <c r="C70" s="63" t="s">
        <v>518</v>
      </c>
      <c r="D70" s="85">
        <v>200</v>
      </c>
      <c r="E70" s="153">
        <f>'Пр. 7'!G73</f>
        <v>0</v>
      </c>
    </row>
    <row r="71" spans="1:8" s="16" customFormat="1" ht="31.5">
      <c r="A71" s="88" t="s">
        <v>193</v>
      </c>
      <c r="B71" s="63" t="s">
        <v>132</v>
      </c>
      <c r="C71" s="63" t="s">
        <v>254</v>
      </c>
      <c r="D71" s="85">
        <v>800</v>
      </c>
      <c r="E71" s="153">
        <f>'Пр. 7'!G74</f>
        <v>41000</v>
      </c>
    </row>
    <row r="72" spans="1:8" s="16" customFormat="1" ht="31.5">
      <c r="A72" s="88" t="s">
        <v>400</v>
      </c>
      <c r="B72" s="63" t="s">
        <v>132</v>
      </c>
      <c r="C72" s="63" t="s">
        <v>399</v>
      </c>
      <c r="D72" s="85">
        <v>200</v>
      </c>
      <c r="E72" s="153">
        <f>'Пр. 7'!G75</f>
        <v>0</v>
      </c>
    </row>
    <row r="73" spans="1:8" s="13" customFormat="1" ht="31.5">
      <c r="A73" s="86" t="s">
        <v>175</v>
      </c>
      <c r="B73" s="83"/>
      <c r="C73" s="83" t="s">
        <v>256</v>
      </c>
      <c r="D73" s="245"/>
      <c r="E73" s="152">
        <f>E74</f>
        <v>100000</v>
      </c>
    </row>
    <row r="74" spans="1:8" s="16" customFormat="1" ht="31.5">
      <c r="A74" s="88" t="s">
        <v>436</v>
      </c>
      <c r="B74" s="63" t="s">
        <v>329</v>
      </c>
      <c r="C74" s="63" t="s">
        <v>257</v>
      </c>
      <c r="D74" s="85">
        <v>200</v>
      </c>
      <c r="E74" s="153">
        <f>'Пр. 7'!G86</f>
        <v>100000</v>
      </c>
    </row>
    <row r="75" spans="1:8" s="13" customFormat="1" ht="31.5">
      <c r="A75" s="86" t="s">
        <v>176</v>
      </c>
      <c r="B75" s="83"/>
      <c r="C75" s="83" t="s">
        <v>258</v>
      </c>
      <c r="D75" s="245"/>
      <c r="E75" s="152">
        <f>E76</f>
        <v>400000</v>
      </c>
    </row>
    <row r="76" spans="1:8" s="16" customFormat="1" ht="47.25">
      <c r="A76" s="158" t="s">
        <v>442</v>
      </c>
      <c r="B76" s="315" t="s">
        <v>130</v>
      </c>
      <c r="C76" s="315" t="s">
        <v>259</v>
      </c>
      <c r="D76" s="217">
        <v>200</v>
      </c>
      <c r="E76" s="316">
        <f>'Пр. 7'!G88</f>
        <v>400000</v>
      </c>
    </row>
    <row r="77" spans="1:8" s="13" customFormat="1" ht="31.5">
      <c r="A77" s="86" t="s">
        <v>198</v>
      </c>
      <c r="B77" s="83"/>
      <c r="C77" s="83" t="s">
        <v>260</v>
      </c>
      <c r="D77" s="245"/>
      <c r="E77" s="152">
        <f>E78+E79+E80+E81</f>
        <v>1464224.3499999999</v>
      </c>
      <c r="F77" s="32"/>
    </row>
    <row r="78" spans="1:8" s="16" customFormat="1" ht="94.5">
      <c r="A78" s="88" t="s">
        <v>199</v>
      </c>
      <c r="B78" s="63" t="s">
        <v>132</v>
      </c>
      <c r="C78" s="63" t="s">
        <v>390</v>
      </c>
      <c r="D78" s="85">
        <v>100</v>
      </c>
      <c r="E78" s="153">
        <f>'Пр. 7'!G77</f>
        <v>663379.56000000006</v>
      </c>
      <c r="F78" s="33"/>
      <c r="G78" s="33"/>
      <c r="H78" s="33"/>
    </row>
    <row r="79" spans="1:8" s="16" customFormat="1" ht="47.25">
      <c r="A79" s="88" t="s">
        <v>437</v>
      </c>
      <c r="B79" s="63" t="s">
        <v>132</v>
      </c>
      <c r="C79" s="63" t="s">
        <v>390</v>
      </c>
      <c r="D79" s="85">
        <v>200</v>
      </c>
      <c r="E79" s="153">
        <f>'Пр. 7'!G78</f>
        <v>189915.31999999995</v>
      </c>
    </row>
    <row r="80" spans="1:8" s="16" customFormat="1" ht="101.25" customHeight="1">
      <c r="A80" s="88" t="s">
        <v>494</v>
      </c>
      <c r="B80" s="63" t="s">
        <v>132</v>
      </c>
      <c r="C80" s="63" t="s">
        <v>261</v>
      </c>
      <c r="D80" s="85">
        <v>100</v>
      </c>
      <c r="E80" s="153">
        <f>'Пр. 7'!G79</f>
        <v>580383</v>
      </c>
    </row>
    <row r="81" spans="1:7" s="16" customFormat="1" ht="96.75" customHeight="1">
      <c r="A81" s="88" t="s">
        <v>201</v>
      </c>
      <c r="B81" s="63" t="s">
        <v>132</v>
      </c>
      <c r="C81" s="63" t="s">
        <v>262</v>
      </c>
      <c r="D81" s="85">
        <v>100</v>
      </c>
      <c r="E81" s="153">
        <f>'Пр. 7'!G80</f>
        <v>30546.47</v>
      </c>
    </row>
    <row r="82" spans="1:7" s="16" customFormat="1" ht="31.5">
      <c r="A82" s="98" t="s">
        <v>203</v>
      </c>
      <c r="B82" s="100"/>
      <c r="C82" s="100" t="s">
        <v>263</v>
      </c>
      <c r="D82" s="244"/>
      <c r="E82" s="314">
        <f>E83</f>
        <v>1500000</v>
      </c>
    </row>
    <row r="83" spans="1:7" s="16" customFormat="1" ht="47.25">
      <c r="A83" s="88" t="s">
        <v>443</v>
      </c>
      <c r="B83" s="63" t="s">
        <v>132</v>
      </c>
      <c r="C83" s="63" t="s">
        <v>264</v>
      </c>
      <c r="D83" s="85">
        <v>200</v>
      </c>
      <c r="E83" s="153">
        <f>'Пр. 7'!G82</f>
        <v>1500000</v>
      </c>
    </row>
    <row r="84" spans="1:7" s="13" customFormat="1" ht="47.25">
      <c r="A84" s="86" t="s">
        <v>383</v>
      </c>
      <c r="B84" s="83" t="s">
        <v>132</v>
      </c>
      <c r="C84" s="83" t="s">
        <v>384</v>
      </c>
      <c r="D84" s="245"/>
      <c r="E84" s="152">
        <f>E85</f>
        <v>1160766</v>
      </c>
    </row>
    <row r="85" spans="1:7" s="16" customFormat="1" ht="95.25" customHeight="1">
      <c r="A85" s="88" t="s">
        <v>494</v>
      </c>
      <c r="B85" s="63" t="s">
        <v>132</v>
      </c>
      <c r="C85" s="63" t="s">
        <v>382</v>
      </c>
      <c r="D85" s="85">
        <v>100</v>
      </c>
      <c r="E85" s="153">
        <f>безвозм.пост.!C9</f>
        <v>1160766</v>
      </c>
    </row>
    <row r="86" spans="1:7" s="13" customFormat="1" ht="47.25" hidden="1">
      <c r="A86" s="86" t="s">
        <v>527</v>
      </c>
      <c r="B86" s="83"/>
      <c r="C86" s="83"/>
      <c r="D86" s="245"/>
      <c r="E86" s="152">
        <f>E87</f>
        <v>0</v>
      </c>
    </row>
    <row r="87" spans="1:7" s="16" customFormat="1" ht="47.25" hidden="1">
      <c r="A87" s="99" t="s">
        <v>523</v>
      </c>
      <c r="B87" s="63" t="s">
        <v>132</v>
      </c>
      <c r="C87" s="63" t="s">
        <v>526</v>
      </c>
      <c r="D87" s="85">
        <v>200</v>
      </c>
      <c r="E87" s="75">
        <f>'Пр. 7'!G90</f>
        <v>0</v>
      </c>
    </row>
    <row r="88" spans="1:7" ht="15.75">
      <c r="A88" s="86" t="s">
        <v>417</v>
      </c>
      <c r="B88" s="245"/>
      <c r="C88" s="63"/>
      <c r="D88" s="85"/>
      <c r="E88" s="317">
        <f>E13+E40+E47+E64+E87</f>
        <v>25250000</v>
      </c>
      <c r="G88" s="9"/>
    </row>
    <row r="92" spans="1:7">
      <c r="E92" s="223"/>
    </row>
  </sheetData>
  <mergeCells count="7">
    <mergeCell ref="C5:E5"/>
    <mergeCell ref="C6:E6"/>
    <mergeCell ref="A8:E8"/>
    <mergeCell ref="C1:E1"/>
    <mergeCell ref="C2:E2"/>
    <mergeCell ref="C3:E3"/>
    <mergeCell ref="C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2"/>
  <sheetViews>
    <sheetView workbookViewId="0">
      <selection activeCell="B75" sqref="B75"/>
    </sheetView>
  </sheetViews>
  <sheetFormatPr defaultRowHeight="15.75"/>
  <cols>
    <col min="1" max="1" width="61.7109375" style="53" customWidth="1"/>
    <col min="2" max="2" width="13.42578125" style="105" customWidth="1"/>
    <col min="3" max="3" width="16.42578125" style="54" customWidth="1"/>
    <col min="4" max="4" width="12.7109375" style="55" customWidth="1"/>
    <col min="5" max="5" width="16.140625" style="55" customWidth="1"/>
    <col min="6" max="6" width="17.42578125" style="55" customWidth="1"/>
    <col min="7" max="7" width="14.7109375" bestFit="1" customWidth="1"/>
    <col min="8" max="8" width="18.140625" customWidth="1"/>
  </cols>
  <sheetData>
    <row r="1" spans="1:6">
      <c r="D1" s="473" t="s">
        <v>117</v>
      </c>
      <c r="E1" s="473"/>
      <c r="F1" s="473"/>
    </row>
    <row r="2" spans="1:6">
      <c r="D2" s="471" t="s">
        <v>33</v>
      </c>
      <c r="E2" s="471"/>
      <c r="F2" s="471"/>
    </row>
    <row r="3" spans="1:6">
      <c r="D3" s="471" t="s">
        <v>100</v>
      </c>
      <c r="E3" s="471"/>
      <c r="F3" s="471"/>
    </row>
    <row r="4" spans="1:6">
      <c r="D4" s="471" t="s">
        <v>27</v>
      </c>
      <c r="E4" s="471"/>
      <c r="F4" s="471"/>
    </row>
    <row r="5" spans="1:6">
      <c r="D5" s="471" t="s">
        <v>28</v>
      </c>
      <c r="E5" s="471"/>
      <c r="F5" s="471"/>
    </row>
    <row r="6" spans="1:6">
      <c r="D6" s="471" t="s">
        <v>589</v>
      </c>
      <c r="E6" s="471"/>
      <c r="F6" s="471"/>
    </row>
    <row r="7" spans="1:6">
      <c r="D7" s="45"/>
      <c r="E7" s="45"/>
      <c r="F7" s="45"/>
    </row>
    <row r="8" spans="1:6" ht="52.5" customHeight="1">
      <c r="A8" s="439" t="s">
        <v>559</v>
      </c>
      <c r="B8" s="439"/>
      <c r="C8" s="439"/>
      <c r="D8" s="439"/>
      <c r="E8" s="476"/>
      <c r="F8" s="476"/>
    </row>
    <row r="10" spans="1:6" ht="31.5">
      <c r="A10" s="57" t="s">
        <v>34</v>
      </c>
      <c r="B10" s="29" t="s">
        <v>119</v>
      </c>
      <c r="C10" s="29" t="s">
        <v>55</v>
      </c>
      <c r="D10" s="57" t="s">
        <v>56</v>
      </c>
      <c r="E10" s="451" t="s">
        <v>39</v>
      </c>
      <c r="F10" s="451"/>
    </row>
    <row r="11" spans="1:6">
      <c r="A11" s="56"/>
      <c r="B11" s="106"/>
      <c r="C11" s="29"/>
      <c r="D11" s="57"/>
      <c r="E11" s="359" t="s">
        <v>493</v>
      </c>
      <c r="F11" s="58" t="s">
        <v>555</v>
      </c>
    </row>
    <row r="12" spans="1:6" s="13" customFormat="1" ht="47.25">
      <c r="A12" s="23" t="s">
        <v>386</v>
      </c>
      <c r="B12" s="29"/>
      <c r="C12" s="29" t="s">
        <v>171</v>
      </c>
      <c r="D12" s="64"/>
      <c r="E12" s="67">
        <f>E13+E39+E34+E52</f>
        <v>20460000</v>
      </c>
      <c r="F12" s="67">
        <f>F13+F39+F34+F52</f>
        <v>20380000</v>
      </c>
    </row>
    <row r="13" spans="1:6" s="13" customFormat="1" ht="75">
      <c r="A13" s="43" t="s">
        <v>385</v>
      </c>
      <c r="B13" s="22"/>
      <c r="C13" s="29" t="s">
        <v>235</v>
      </c>
      <c r="D13" s="64"/>
      <c r="E13" s="67">
        <f>E14+E19+E22+E25+E27+E29+E32</f>
        <v>8310839.3399999999</v>
      </c>
      <c r="F13" s="67">
        <f>F14+F19+F22+F25+F27+F29</f>
        <v>8300839.3399999999</v>
      </c>
    </row>
    <row r="14" spans="1:6" s="13" customFormat="1" ht="31.5">
      <c r="A14" s="23" t="s">
        <v>229</v>
      </c>
      <c r="B14" s="29"/>
      <c r="C14" s="29" t="s">
        <v>288</v>
      </c>
      <c r="D14" s="64"/>
      <c r="E14" s="67">
        <f>E15+E16+E17+E18</f>
        <v>6628000</v>
      </c>
      <c r="F14" s="67">
        <f>F15+F16+F17+F18</f>
        <v>6628000</v>
      </c>
    </row>
    <row r="15" spans="1:6" ht="94.5">
      <c r="A15" s="31" t="s">
        <v>177</v>
      </c>
      <c r="B15" s="27" t="s">
        <v>120</v>
      </c>
      <c r="C15" s="27" t="s">
        <v>236</v>
      </c>
      <c r="D15" s="28">
        <v>100</v>
      </c>
      <c r="E15" s="69">
        <f>Пр.8!G15</f>
        <v>1188000</v>
      </c>
      <c r="F15" s="69">
        <f>Пр.8!H15</f>
        <v>1188000</v>
      </c>
    </row>
    <row r="16" spans="1:6" ht="94.5">
      <c r="A16" s="31" t="s">
        <v>178</v>
      </c>
      <c r="B16" s="27" t="s">
        <v>121</v>
      </c>
      <c r="C16" s="27" t="s">
        <v>237</v>
      </c>
      <c r="D16" s="28">
        <v>100</v>
      </c>
      <c r="E16" s="69">
        <f>Пр.8!G18</f>
        <v>4220000</v>
      </c>
      <c r="F16" s="69">
        <f>Пр.8!H18</f>
        <v>4220000</v>
      </c>
    </row>
    <row r="17" spans="1:6" s="16" customFormat="1" ht="31.5">
      <c r="A17" s="31" t="s">
        <v>425</v>
      </c>
      <c r="B17" s="27" t="s">
        <v>121</v>
      </c>
      <c r="C17" s="27" t="s">
        <v>237</v>
      </c>
      <c r="D17" s="28">
        <v>200</v>
      </c>
      <c r="E17" s="69">
        <f>Пр.8!G19</f>
        <v>1200000</v>
      </c>
      <c r="F17" s="69">
        <f>Пр.8!H19</f>
        <v>1200000</v>
      </c>
    </row>
    <row r="18" spans="1:6" ht="31.5">
      <c r="A18" s="31" t="s">
        <v>179</v>
      </c>
      <c r="B18" s="27" t="s">
        <v>121</v>
      </c>
      <c r="C18" s="27" t="s">
        <v>237</v>
      </c>
      <c r="D18" s="28">
        <v>800</v>
      </c>
      <c r="E18" s="69">
        <f>Пр.8!G20</f>
        <v>20000</v>
      </c>
      <c r="F18" s="69">
        <f>Пр.8!H20</f>
        <v>20000</v>
      </c>
    </row>
    <row r="19" spans="1:6" s="13" customFormat="1" ht="31.5">
      <c r="A19" s="23" t="s">
        <v>230</v>
      </c>
      <c r="B19" s="29"/>
      <c r="C19" s="29" t="s">
        <v>289</v>
      </c>
      <c r="D19" s="64"/>
      <c r="E19" s="67">
        <f>E20+E21</f>
        <v>35603.339999999997</v>
      </c>
      <c r="F19" s="67">
        <f>F20+F21</f>
        <v>14923.34</v>
      </c>
    </row>
    <row r="20" spans="1:6" s="13" customFormat="1" ht="78.75">
      <c r="A20" s="31" t="s">
        <v>426</v>
      </c>
      <c r="B20" s="27" t="s">
        <v>125</v>
      </c>
      <c r="C20" s="27" t="s">
        <v>238</v>
      </c>
      <c r="D20" s="28">
        <v>200</v>
      </c>
      <c r="E20" s="69">
        <f>Пр.8!G26</f>
        <v>34603.339999999997</v>
      </c>
      <c r="F20" s="69">
        <f>Пр.8!H26</f>
        <v>13923.34</v>
      </c>
    </row>
    <row r="21" spans="1:6" s="13" customFormat="1" ht="47.25">
      <c r="A21" s="31" t="s">
        <v>427</v>
      </c>
      <c r="B21" s="27" t="s">
        <v>125</v>
      </c>
      <c r="C21" s="27" t="s">
        <v>239</v>
      </c>
      <c r="D21" s="28">
        <v>200</v>
      </c>
      <c r="E21" s="69">
        <f>Пр.8!G27</f>
        <v>1000</v>
      </c>
      <c r="F21" s="69">
        <f>Пр.8!H27</f>
        <v>1000</v>
      </c>
    </row>
    <row r="22" spans="1:6" s="13" customFormat="1" ht="31.5">
      <c r="A22" s="23" t="s">
        <v>231</v>
      </c>
      <c r="B22" s="29"/>
      <c r="C22" s="29" t="s">
        <v>290</v>
      </c>
      <c r="D22" s="64"/>
      <c r="E22" s="67">
        <f>E23+E24</f>
        <v>301500</v>
      </c>
      <c r="F22" s="67">
        <f>F23+F24</f>
        <v>312180</v>
      </c>
    </row>
    <row r="23" spans="1:6" s="16" customFormat="1" ht="94.5">
      <c r="A23" s="31" t="s">
        <v>181</v>
      </c>
      <c r="B23" s="27" t="s">
        <v>126</v>
      </c>
      <c r="C23" s="27" t="s">
        <v>240</v>
      </c>
      <c r="D23" s="28">
        <v>100</v>
      </c>
      <c r="E23" s="73">
        <f>Пр.8!G30</f>
        <v>250000</v>
      </c>
      <c r="F23" s="73">
        <f>Пр.8!H30</f>
        <v>250000</v>
      </c>
    </row>
    <row r="24" spans="1:6" s="16" customFormat="1" ht="51" customHeight="1">
      <c r="A24" s="31" t="s">
        <v>438</v>
      </c>
      <c r="B24" s="27" t="s">
        <v>126</v>
      </c>
      <c r="C24" s="27" t="s">
        <v>240</v>
      </c>
      <c r="D24" s="28">
        <v>200</v>
      </c>
      <c r="E24" s="73">
        <f>Пр.8!G31</f>
        <v>51500</v>
      </c>
      <c r="F24" s="73">
        <f>Пр.8!H31</f>
        <v>62180</v>
      </c>
    </row>
    <row r="25" spans="1:6" s="13" customFormat="1" ht="47.25">
      <c r="A25" s="23" t="s">
        <v>232</v>
      </c>
      <c r="B25" s="27"/>
      <c r="C25" s="29" t="s">
        <v>291</v>
      </c>
      <c r="D25" s="64"/>
      <c r="E25" s="67">
        <f>E26</f>
        <v>0</v>
      </c>
      <c r="F25" s="67">
        <f>F26</f>
        <v>0</v>
      </c>
    </row>
    <row r="26" spans="1:6" s="16" customFormat="1" ht="78.75">
      <c r="A26" s="31" t="s">
        <v>180</v>
      </c>
      <c r="B26" s="27" t="s">
        <v>124</v>
      </c>
      <c r="C26" s="27" t="s">
        <v>241</v>
      </c>
      <c r="D26" s="28">
        <v>500</v>
      </c>
      <c r="E26" s="69">
        <f>Пр.8!G22</f>
        <v>0</v>
      </c>
      <c r="F26" s="69">
        <f>Пр.8!H22</f>
        <v>0</v>
      </c>
    </row>
    <row r="27" spans="1:6" s="13" customFormat="1" ht="47.25">
      <c r="A27" s="23" t="s">
        <v>233</v>
      </c>
      <c r="B27" s="27"/>
      <c r="C27" s="29" t="s">
        <v>292</v>
      </c>
      <c r="D27" s="64"/>
      <c r="E27" s="67">
        <f>E28</f>
        <v>200000</v>
      </c>
      <c r="F27" s="67">
        <f>F28</f>
        <v>200000</v>
      </c>
    </row>
    <row r="28" spans="1:6" s="16" customFormat="1" ht="47.25">
      <c r="A28" s="31" t="s">
        <v>182</v>
      </c>
      <c r="B28" s="27" t="s">
        <v>133</v>
      </c>
      <c r="C28" s="59" t="s">
        <v>265</v>
      </c>
      <c r="D28" s="28">
        <v>300</v>
      </c>
      <c r="E28" s="69">
        <f>Пр.8!G52</f>
        <v>200000</v>
      </c>
      <c r="F28" s="69">
        <f>Пр.8!H52</f>
        <v>200000</v>
      </c>
    </row>
    <row r="29" spans="1:6" s="13" customFormat="1" ht="31.5">
      <c r="A29" s="23" t="s">
        <v>234</v>
      </c>
      <c r="B29" s="29"/>
      <c r="C29" s="29" t="s">
        <v>294</v>
      </c>
      <c r="D29" s="64"/>
      <c r="E29" s="67">
        <f>E30+E31</f>
        <v>1145736</v>
      </c>
      <c r="F29" s="67">
        <f>F30+F31</f>
        <v>1145736</v>
      </c>
    </row>
    <row r="30" spans="1:6" s="16" customFormat="1" ht="126">
      <c r="A30" s="31" t="s">
        <v>439</v>
      </c>
      <c r="B30" s="24" t="s">
        <v>228</v>
      </c>
      <c r="C30" s="27" t="s">
        <v>242</v>
      </c>
      <c r="D30" s="28">
        <v>200</v>
      </c>
      <c r="E30" s="69">
        <f>Пр.8!G38</f>
        <v>450000</v>
      </c>
      <c r="F30" s="69">
        <f>Пр.8!H38</f>
        <v>450000</v>
      </c>
    </row>
    <row r="31" spans="1:6" s="16" customFormat="1" ht="63">
      <c r="A31" s="31" t="s">
        <v>440</v>
      </c>
      <c r="B31" s="24" t="s">
        <v>228</v>
      </c>
      <c r="C31" s="27" t="s">
        <v>243</v>
      </c>
      <c r="D31" s="28">
        <v>200</v>
      </c>
      <c r="E31" s="69">
        <f>Пр.8!G39</f>
        <v>695736</v>
      </c>
      <c r="F31" s="69">
        <f>Пр.8!H39</f>
        <v>695736</v>
      </c>
    </row>
    <row r="32" spans="1:6" ht="31.5" hidden="1">
      <c r="A32" s="23" t="s">
        <v>415</v>
      </c>
      <c r="B32" s="29" t="s">
        <v>411</v>
      </c>
      <c r="C32" s="29" t="s">
        <v>416</v>
      </c>
      <c r="D32" s="67"/>
      <c r="E32" s="148">
        <f>E33</f>
        <v>0</v>
      </c>
      <c r="F32" s="148">
        <f>F33</f>
        <v>0</v>
      </c>
    </row>
    <row r="33" spans="1:6" ht="94.5" hidden="1">
      <c r="A33" s="44" t="s">
        <v>429</v>
      </c>
      <c r="B33" s="27" t="s">
        <v>411</v>
      </c>
      <c r="C33" s="27" t="s">
        <v>414</v>
      </c>
      <c r="D33" s="149">
        <v>200</v>
      </c>
      <c r="E33" s="70">
        <f>Пр.8!G41</f>
        <v>0</v>
      </c>
      <c r="F33" s="70">
        <f>Пр.8!H41</f>
        <v>0</v>
      </c>
    </row>
    <row r="34" spans="1:6" s="13" customFormat="1" ht="75">
      <c r="A34" s="43" t="s">
        <v>387</v>
      </c>
      <c r="B34" s="24"/>
      <c r="C34" s="29" t="s">
        <v>246</v>
      </c>
      <c r="D34" s="64"/>
      <c r="E34" s="67">
        <f>E35+E37</f>
        <v>1100000</v>
      </c>
      <c r="F34" s="67">
        <f>F35+F37</f>
        <v>1100000</v>
      </c>
    </row>
    <row r="35" spans="1:6" s="13" customFormat="1" ht="31.5">
      <c r="A35" s="23" t="s">
        <v>272</v>
      </c>
      <c r="B35" s="29"/>
      <c r="C35" s="29" t="s">
        <v>244</v>
      </c>
      <c r="D35" s="64"/>
      <c r="E35" s="67">
        <f>E36</f>
        <v>1000000</v>
      </c>
      <c r="F35" s="67">
        <f>F36</f>
        <v>1000000</v>
      </c>
    </row>
    <row r="36" spans="1:6" ht="63">
      <c r="A36" s="31" t="s">
        <v>430</v>
      </c>
      <c r="B36" s="27" t="s">
        <v>128</v>
      </c>
      <c r="C36" s="27" t="s">
        <v>245</v>
      </c>
      <c r="D36" s="28">
        <v>200</v>
      </c>
      <c r="E36" s="68">
        <f>Пр.8!G34</f>
        <v>1000000</v>
      </c>
      <c r="F36" s="68">
        <f>Пр.8!H34</f>
        <v>1000000</v>
      </c>
    </row>
    <row r="37" spans="1:6" s="13" customFormat="1">
      <c r="A37" s="23" t="s">
        <v>273</v>
      </c>
      <c r="B37" s="29"/>
      <c r="C37" s="29" t="s">
        <v>274</v>
      </c>
      <c r="D37" s="64"/>
      <c r="E37" s="67">
        <f>E38</f>
        <v>100000</v>
      </c>
      <c r="F37" s="67">
        <f>F38</f>
        <v>100000</v>
      </c>
    </row>
    <row r="38" spans="1:6" ht="63">
      <c r="A38" s="31" t="s">
        <v>275</v>
      </c>
      <c r="B38" s="27" t="s">
        <v>283</v>
      </c>
      <c r="C38" s="27" t="s">
        <v>270</v>
      </c>
      <c r="D38" s="28">
        <v>800</v>
      </c>
      <c r="E38" s="68">
        <f>Пр.8!G24</f>
        <v>100000</v>
      </c>
      <c r="F38" s="68">
        <f>Пр.8!H24</f>
        <v>100000</v>
      </c>
    </row>
    <row r="39" spans="1:6" s="13" customFormat="1" ht="75">
      <c r="A39" s="43" t="s">
        <v>388</v>
      </c>
      <c r="B39" s="22"/>
      <c r="C39" s="29" t="s">
        <v>247</v>
      </c>
      <c r="D39" s="64"/>
      <c r="E39" s="72">
        <f>E40+E44+E46+E48</f>
        <v>3838200</v>
      </c>
      <c r="F39" s="72">
        <f>F40+F44+F46+F48</f>
        <v>3868200</v>
      </c>
    </row>
    <row r="40" spans="1:6" s="13" customFormat="1" ht="31.5">
      <c r="A40" s="23" t="s">
        <v>172</v>
      </c>
      <c r="B40" s="29"/>
      <c r="C40" s="29" t="s">
        <v>248</v>
      </c>
      <c r="D40" s="64"/>
      <c r="E40" s="72">
        <f>E41+E42</f>
        <v>988200</v>
      </c>
      <c r="F40" s="72">
        <f>F41+F42</f>
        <v>1018200</v>
      </c>
    </row>
    <row r="41" spans="1:6" ht="47.25">
      <c r="A41" s="31" t="s">
        <v>431</v>
      </c>
      <c r="B41" s="27" t="s">
        <v>130</v>
      </c>
      <c r="C41" s="27" t="s">
        <v>249</v>
      </c>
      <c r="D41" s="28">
        <v>200</v>
      </c>
      <c r="E41" s="68">
        <f>Пр.8!G48</f>
        <v>170000</v>
      </c>
      <c r="F41" s="68">
        <f>Пр.8!H48</f>
        <v>200000</v>
      </c>
    </row>
    <row r="42" spans="1:6" s="16" customFormat="1" ht="126">
      <c r="A42" s="97" t="s">
        <v>432</v>
      </c>
      <c r="B42" s="24" t="s">
        <v>228</v>
      </c>
      <c r="C42" s="27" t="s">
        <v>391</v>
      </c>
      <c r="D42" s="123">
        <v>200</v>
      </c>
      <c r="E42" s="70">
        <f>Пр.8!G37</f>
        <v>818200</v>
      </c>
      <c r="F42" s="70">
        <f>Пр.8!H37</f>
        <v>818200</v>
      </c>
    </row>
    <row r="43" spans="1:6" s="16" customFormat="1" ht="94.5" hidden="1">
      <c r="A43" s="131" t="s">
        <v>433</v>
      </c>
      <c r="B43" s="132" t="s">
        <v>228</v>
      </c>
      <c r="C43" s="59" t="s">
        <v>397</v>
      </c>
      <c r="D43" s="62">
        <v>200</v>
      </c>
      <c r="E43" s="133">
        <f>безвозм.пост.!D52</f>
        <v>0</v>
      </c>
      <c r="F43" s="133">
        <f>безвозм.пост.!D52</f>
        <v>0</v>
      </c>
    </row>
    <row r="44" spans="1:6" s="13" customFormat="1" ht="31.5">
      <c r="A44" s="23" t="s">
        <v>173</v>
      </c>
      <c r="B44" s="29"/>
      <c r="C44" s="29" t="s">
        <v>250</v>
      </c>
      <c r="D44" s="64"/>
      <c r="E44" s="72">
        <f>E45</f>
        <v>1500000</v>
      </c>
      <c r="F44" s="72">
        <f>F45</f>
        <v>1500000</v>
      </c>
    </row>
    <row r="45" spans="1:6" s="16" customFormat="1" ht="47.25">
      <c r="A45" s="31" t="s">
        <v>441</v>
      </c>
      <c r="B45" s="27" t="s">
        <v>130</v>
      </c>
      <c r="C45" s="27" t="s">
        <v>251</v>
      </c>
      <c r="D45" s="28">
        <v>200</v>
      </c>
      <c r="E45" s="68">
        <f>Пр.8!G49</f>
        <v>1500000</v>
      </c>
      <c r="F45" s="68">
        <f>Пр.8!H49</f>
        <v>1500000</v>
      </c>
    </row>
    <row r="46" spans="1:6" s="16" customFormat="1" ht="31.5">
      <c r="A46" s="23" t="s">
        <v>320</v>
      </c>
      <c r="B46" s="29"/>
      <c r="C46" s="29" t="s">
        <v>321</v>
      </c>
      <c r="D46" s="161"/>
      <c r="E46" s="67">
        <f>E47</f>
        <v>350000</v>
      </c>
      <c r="F46" s="67">
        <f>F47</f>
        <v>350000</v>
      </c>
    </row>
    <row r="47" spans="1:6" s="16" customFormat="1" ht="32.25" thickBot="1">
      <c r="A47" s="30" t="s">
        <v>444</v>
      </c>
      <c r="B47" s="60"/>
      <c r="C47" s="60" t="s">
        <v>319</v>
      </c>
      <c r="D47" s="61">
        <v>200</v>
      </c>
      <c r="E47" s="71">
        <f>безвозм.пост.!C50</f>
        <v>350000</v>
      </c>
      <c r="F47" s="71">
        <f>безвозм.пост.!D50</f>
        <v>350000</v>
      </c>
    </row>
    <row r="48" spans="1:6" s="16" customFormat="1" ht="31.5">
      <c r="A48" s="23" t="s">
        <v>322</v>
      </c>
      <c r="B48" s="29"/>
      <c r="C48" s="29" t="s">
        <v>323</v>
      </c>
      <c r="D48" s="161"/>
      <c r="E48" s="67">
        <f>E49</f>
        <v>1000000</v>
      </c>
      <c r="F48" s="67">
        <f>F49</f>
        <v>1000000</v>
      </c>
    </row>
    <row r="49" spans="1:8" s="16" customFormat="1" ht="48" thickBot="1">
      <c r="A49" s="30" t="s">
        <v>448</v>
      </c>
      <c r="B49" s="60" t="s">
        <v>224</v>
      </c>
      <c r="C49" s="60" t="s">
        <v>324</v>
      </c>
      <c r="D49" s="61">
        <v>200</v>
      </c>
      <c r="E49" s="71">
        <f>безвозм.пост.!C42</f>
        <v>1000000</v>
      </c>
      <c r="F49" s="71">
        <f>безвозм.пост.!D42</f>
        <v>1000000</v>
      </c>
    </row>
    <row r="50" spans="1:8" s="13" customFormat="1" ht="31.5" hidden="1">
      <c r="A50" s="23" t="s">
        <v>424</v>
      </c>
      <c r="B50" s="29"/>
      <c r="C50" s="29" t="s">
        <v>422</v>
      </c>
      <c r="D50" s="194"/>
      <c r="E50" s="67">
        <f>E51</f>
        <v>0</v>
      </c>
      <c r="F50" s="67">
        <f>F51</f>
        <v>0</v>
      </c>
    </row>
    <row r="51" spans="1:8" s="16" customFormat="1" ht="63.75" hidden="1" thickBot="1">
      <c r="A51" s="30" t="s">
        <v>449</v>
      </c>
      <c r="B51" s="60" t="s">
        <v>224</v>
      </c>
      <c r="C51" s="60" t="s">
        <v>423</v>
      </c>
      <c r="D51" s="61">
        <v>200</v>
      </c>
      <c r="E51" s="71">
        <f>Пр.8!G45</f>
        <v>0</v>
      </c>
      <c r="F51" s="71">
        <f>Пр.8!H45</f>
        <v>0</v>
      </c>
    </row>
    <row r="52" spans="1:8" s="13" customFormat="1" ht="79.5" customHeight="1">
      <c r="A52" s="43" t="s">
        <v>389</v>
      </c>
      <c r="B52" s="22"/>
      <c r="C52" s="29" t="s">
        <v>252</v>
      </c>
      <c r="D52" s="64"/>
      <c r="E52" s="72">
        <f>E53+E59+E61+E63+E68</f>
        <v>7210960.6600000001</v>
      </c>
      <c r="F52" s="72">
        <f>F53+F59+F61+F63+F68</f>
        <v>7110960.6600000001</v>
      </c>
    </row>
    <row r="53" spans="1:8" s="13" customFormat="1" ht="31.5">
      <c r="A53" s="23" t="s">
        <v>174</v>
      </c>
      <c r="B53" s="29"/>
      <c r="C53" s="29" t="s">
        <v>253</v>
      </c>
      <c r="D53" s="64"/>
      <c r="E53" s="72">
        <f>E54+E56+E58</f>
        <v>4470000</v>
      </c>
      <c r="F53" s="72">
        <f>F54+F56+F58</f>
        <v>4370000</v>
      </c>
    </row>
    <row r="54" spans="1:8" ht="94.5">
      <c r="A54" s="31" t="s">
        <v>192</v>
      </c>
      <c r="B54" s="27" t="s">
        <v>132</v>
      </c>
      <c r="C54" s="27" t="s">
        <v>254</v>
      </c>
      <c r="D54" s="28">
        <v>100</v>
      </c>
      <c r="E54" s="68">
        <f>Пр.8!G57</f>
        <v>2420000</v>
      </c>
      <c r="F54" s="68">
        <f>Пр.8!H57</f>
        <v>2420000</v>
      </c>
    </row>
    <row r="55" spans="1:8" ht="110.25">
      <c r="A55" s="31" t="s">
        <v>191</v>
      </c>
      <c r="B55" s="27" t="s">
        <v>132</v>
      </c>
      <c r="C55" s="27" t="s">
        <v>255</v>
      </c>
      <c r="D55" s="28">
        <v>100</v>
      </c>
      <c r="E55" s="68">
        <f>Пр.8!G58</f>
        <v>0</v>
      </c>
      <c r="F55" s="68">
        <f>Пр.8!H58</f>
        <v>0</v>
      </c>
    </row>
    <row r="56" spans="1:8" ht="47.25">
      <c r="A56" s="31" t="s">
        <v>435</v>
      </c>
      <c r="B56" s="27" t="s">
        <v>132</v>
      </c>
      <c r="C56" s="27" t="s">
        <v>254</v>
      </c>
      <c r="D56" s="28">
        <v>200</v>
      </c>
      <c r="E56" s="68">
        <f>Пр.8!G59</f>
        <v>2000000</v>
      </c>
      <c r="F56" s="68">
        <f>Пр.8!H59</f>
        <v>1900000</v>
      </c>
    </row>
    <row r="57" spans="1:8" ht="47.25">
      <c r="A57" s="210" t="s">
        <v>496</v>
      </c>
      <c r="B57" s="27" t="s">
        <v>132</v>
      </c>
      <c r="C57" s="27" t="s">
        <v>495</v>
      </c>
      <c r="D57" s="195">
        <v>200</v>
      </c>
      <c r="E57" s="68">
        <f>Пр.8!G60</f>
        <v>700000</v>
      </c>
      <c r="F57" s="68"/>
    </row>
    <row r="58" spans="1:8" ht="47.25">
      <c r="A58" s="31" t="s">
        <v>193</v>
      </c>
      <c r="B58" s="27" t="s">
        <v>132</v>
      </c>
      <c r="C58" s="27" t="s">
        <v>254</v>
      </c>
      <c r="D58" s="28">
        <v>800</v>
      </c>
      <c r="E58" s="68">
        <v>50000</v>
      </c>
      <c r="F58" s="68">
        <f>Пр.8!H61</f>
        <v>50000</v>
      </c>
    </row>
    <row r="59" spans="1:8" s="13" customFormat="1" ht="31.5">
      <c r="A59" s="23" t="s">
        <v>175</v>
      </c>
      <c r="B59" s="29"/>
      <c r="C59" s="29" t="s">
        <v>256</v>
      </c>
      <c r="D59" s="64"/>
      <c r="E59" s="74">
        <f>E60</f>
        <v>100000</v>
      </c>
      <c r="F59" s="74">
        <f>F60</f>
        <v>100000</v>
      </c>
    </row>
    <row r="60" spans="1:8" ht="47.25">
      <c r="A60" s="31" t="s">
        <v>436</v>
      </c>
      <c r="B60" s="27" t="s">
        <v>329</v>
      </c>
      <c r="C60" s="27" t="s">
        <v>257</v>
      </c>
      <c r="D60" s="28">
        <v>200</v>
      </c>
      <c r="E60" s="73">
        <f>Пр.8!G72</f>
        <v>100000</v>
      </c>
      <c r="F60" s="73">
        <f>Пр.8!H72</f>
        <v>100000</v>
      </c>
    </row>
    <row r="61" spans="1:8" s="13" customFormat="1" ht="31.5">
      <c r="A61" s="23" t="s">
        <v>176</v>
      </c>
      <c r="B61" s="29"/>
      <c r="C61" s="29" t="s">
        <v>258</v>
      </c>
      <c r="D61" s="64"/>
      <c r="E61" s="74">
        <f>E62</f>
        <v>300000</v>
      </c>
      <c r="F61" s="74">
        <f>F62</f>
        <v>300000</v>
      </c>
    </row>
    <row r="62" spans="1:8" ht="47.25">
      <c r="A62" s="31" t="s">
        <v>442</v>
      </c>
      <c r="B62" s="27" t="s">
        <v>130</v>
      </c>
      <c r="C62" s="27" t="s">
        <v>259</v>
      </c>
      <c r="D62" s="28">
        <v>200</v>
      </c>
      <c r="E62" s="73">
        <f>Пр.8!G74</f>
        <v>300000</v>
      </c>
      <c r="F62" s="73">
        <f>Пр.8!H74</f>
        <v>300000</v>
      </c>
    </row>
    <row r="63" spans="1:8" s="13" customFormat="1" ht="31.5">
      <c r="A63" s="23" t="s">
        <v>198</v>
      </c>
      <c r="B63" s="29"/>
      <c r="C63" s="29" t="s">
        <v>260</v>
      </c>
      <c r="D63" s="64"/>
      <c r="E63" s="74">
        <f>E64+E65+E66+E67</f>
        <v>840960.66</v>
      </c>
      <c r="F63" s="74">
        <f>F64+F65+F66+F67</f>
        <v>840960.66</v>
      </c>
    </row>
    <row r="64" spans="1:8" ht="110.25">
      <c r="A64" s="31" t="s">
        <v>199</v>
      </c>
      <c r="B64" s="27" t="s">
        <v>132</v>
      </c>
      <c r="C64" s="27" t="s">
        <v>390</v>
      </c>
      <c r="D64" s="28">
        <v>100</v>
      </c>
      <c r="E64" s="73">
        <f>Пр.8!G63</f>
        <v>663379.56000000006</v>
      </c>
      <c r="F64" s="73">
        <f>Пр.8!H63</f>
        <v>663379.56000000006</v>
      </c>
      <c r="G64" s="9"/>
      <c r="H64" s="9"/>
    </row>
    <row r="65" spans="1:6" ht="63">
      <c r="A65" s="31" t="s">
        <v>437</v>
      </c>
      <c r="B65" s="27" t="s">
        <v>132</v>
      </c>
      <c r="C65" s="27" t="s">
        <v>390</v>
      </c>
      <c r="D65" s="28">
        <v>200</v>
      </c>
      <c r="E65" s="73">
        <f>Пр.8!G64</f>
        <v>177581.09999999998</v>
      </c>
      <c r="F65" s="73">
        <f>Пр.8!H64</f>
        <v>177581.09999999998</v>
      </c>
    </row>
    <row r="66" spans="1:6" ht="126" hidden="1">
      <c r="A66" s="31" t="s">
        <v>200</v>
      </c>
      <c r="B66" s="27" t="s">
        <v>132</v>
      </c>
      <c r="C66" s="27" t="s">
        <v>261</v>
      </c>
      <c r="D66" s="28">
        <v>100</v>
      </c>
      <c r="E66" s="73">
        <f>Пр.8!G65</f>
        <v>0</v>
      </c>
      <c r="F66" s="73">
        <f>Пр.8!H65</f>
        <v>0</v>
      </c>
    </row>
    <row r="67" spans="1:6" ht="126" hidden="1">
      <c r="A67" s="31" t="s">
        <v>201</v>
      </c>
      <c r="B67" s="27" t="s">
        <v>132</v>
      </c>
      <c r="C67" s="27" t="s">
        <v>262</v>
      </c>
      <c r="D67" s="28">
        <v>100</v>
      </c>
      <c r="E67" s="73">
        <f>Пр.8!G66</f>
        <v>0</v>
      </c>
      <c r="F67" s="73">
        <f>Пр.8!H66</f>
        <v>0</v>
      </c>
    </row>
    <row r="68" spans="1:6" s="13" customFormat="1" ht="31.5">
      <c r="A68" s="23" t="s">
        <v>203</v>
      </c>
      <c r="B68" s="29"/>
      <c r="C68" s="29" t="s">
        <v>263</v>
      </c>
      <c r="D68" s="64"/>
      <c r="E68" s="74">
        <f>E69</f>
        <v>1500000</v>
      </c>
      <c r="F68" s="74">
        <f>F69</f>
        <v>1500000</v>
      </c>
    </row>
    <row r="69" spans="1:6" ht="47.25">
      <c r="A69" s="31" t="s">
        <v>443</v>
      </c>
      <c r="B69" s="27" t="s">
        <v>132</v>
      </c>
      <c r="C69" s="27" t="s">
        <v>264</v>
      </c>
      <c r="D69" s="28">
        <v>200</v>
      </c>
      <c r="E69" s="73">
        <f>Пр.8!G68</f>
        <v>1500000</v>
      </c>
      <c r="F69" s="73">
        <f>Пр.8!H68</f>
        <v>1500000</v>
      </c>
    </row>
    <row r="70" spans="1:6" s="13" customFormat="1" ht="47.25" hidden="1">
      <c r="A70" s="23" t="s">
        <v>383</v>
      </c>
      <c r="B70" s="29" t="s">
        <v>132</v>
      </c>
      <c r="C70" s="29" t="s">
        <v>384</v>
      </c>
      <c r="D70" s="124"/>
      <c r="E70" s="67">
        <f>E71</f>
        <v>0</v>
      </c>
      <c r="F70" s="67">
        <f>F71</f>
        <v>0</v>
      </c>
    </row>
    <row r="71" spans="1:6" s="16" customFormat="1" ht="126" hidden="1">
      <c r="A71" s="31" t="s">
        <v>194</v>
      </c>
      <c r="B71" s="27" t="s">
        <v>132</v>
      </c>
      <c r="C71" s="27" t="s">
        <v>382</v>
      </c>
      <c r="D71" s="123">
        <v>100</v>
      </c>
      <c r="E71" s="69">
        <f>Пр.8!G70</f>
        <v>0</v>
      </c>
      <c r="F71" s="69">
        <f>Пр.8!H70</f>
        <v>0</v>
      </c>
    </row>
    <row r="72" spans="1:6">
      <c r="A72" s="23" t="s">
        <v>183</v>
      </c>
      <c r="B72" s="29"/>
      <c r="C72" s="27"/>
      <c r="D72" s="28"/>
      <c r="E72" s="73"/>
      <c r="F72" s="73"/>
    </row>
  </sheetData>
  <mergeCells count="8">
    <mergeCell ref="E10:F10"/>
    <mergeCell ref="A8:F8"/>
    <mergeCell ref="D1:F1"/>
    <mergeCell ref="D2:F2"/>
    <mergeCell ref="D3:F3"/>
    <mergeCell ref="D4:F4"/>
    <mergeCell ref="D5:F5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6</vt:i4>
      </vt:variant>
    </vt:vector>
  </HeadingPairs>
  <TitlesOfParts>
    <vt:vector size="21" baseType="lpstr">
      <vt:lpstr>для главы</vt:lpstr>
      <vt:lpstr>безвозм.пост.</vt:lpstr>
      <vt:lpstr>план работы</vt:lpstr>
      <vt:lpstr>Пр. 1</vt:lpstr>
      <vt:lpstr>Пр. 2</vt:lpstr>
      <vt:lpstr>Пр. 3</vt:lpstr>
      <vt:lpstr>Пр. 4</vt:lpstr>
      <vt:lpstr>Пр. 5 </vt:lpstr>
      <vt:lpstr>Пр. 6</vt:lpstr>
      <vt:lpstr>Пр. 7</vt:lpstr>
      <vt:lpstr>Пр.8</vt:lpstr>
      <vt:lpstr>Пр. 9</vt:lpstr>
      <vt:lpstr>Пр. 10</vt:lpstr>
      <vt:lpstr>Пр. 11</vt:lpstr>
      <vt:lpstr>у.у</vt:lpstr>
      <vt:lpstr>безвозм.пост.!Область_печати</vt:lpstr>
      <vt:lpstr>'для главы'!Область_печати</vt:lpstr>
      <vt:lpstr>'план работы'!Область_печати</vt:lpstr>
      <vt:lpstr>'Пр. 4'!Область_печати</vt:lpstr>
      <vt:lpstr>'Пр. 7'!Область_печати</vt:lpstr>
      <vt:lpstr>Пр.8!Область_печати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2022-12-23T05:37:27Z</cp:lastPrinted>
  <dcterms:created xsi:type="dcterms:W3CDTF">2016-06-27T10:52:24Z</dcterms:created>
  <dcterms:modified xsi:type="dcterms:W3CDTF">2022-12-23T05:40:40Z</dcterms:modified>
</cp:coreProperties>
</file>