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2" activeTab="13"/>
  </bookViews>
  <sheets>
    <sheet name="безвозм.пост." sheetId="25" state="hidden" r:id="rId1"/>
    <sheet name="план работы" sheetId="32" state="hidden" r:id="rId2"/>
    <sheet name="Пр. 1" sheetId="2" r:id="rId3"/>
    <sheet name="Пр. 2" sheetId="1" r:id="rId4"/>
    <sheet name="Пр. 3" sheetId="4" r:id="rId5"/>
    <sheet name="Пр. 4" sheetId="27" r:id="rId6"/>
    <sheet name="Пр. 5" sheetId="16" r:id="rId7"/>
    <sheet name="Пр. 6" sheetId="8" r:id="rId8"/>
    <sheet name="Пр. 7 " sheetId="30" r:id="rId9"/>
    <sheet name="Пр. 8" sheetId="31" r:id="rId10"/>
    <sheet name="Пр. 9" sheetId="17" r:id="rId11"/>
    <sheet name="Пр.10" sheetId="23" r:id="rId12"/>
    <sheet name="Пр. 11" sheetId="21" r:id="rId13"/>
    <sheet name="Пр. 12" sheetId="19" r:id="rId14"/>
    <sheet name="Пр. 13" sheetId="13" r:id="rId15"/>
    <sheet name="у.у" sheetId="38" state="hidden" r:id="rId16"/>
  </sheets>
  <externalReferences>
    <externalReference r:id="rId17"/>
  </externalReferences>
  <definedNames>
    <definedName name="_xlnm.Print_Area" localSheetId="0">безвозм.пост.!$B$1:$E$67</definedName>
    <definedName name="_xlnm.Print_Area" localSheetId="1">'план работы'!$A$2:$E$63</definedName>
    <definedName name="_xlnm.Print_Area" localSheetId="6">'Пр. 5'!$A$1:$E$26</definedName>
    <definedName name="_xlnm.Print_Area" localSheetId="10">'Пр. 9'!$A$1:$G$88</definedName>
    <definedName name="_xlnm.Print_Area" localSheetId="11">Пр.10!$A$1:$H$74</definedName>
  </definedNames>
  <calcPr calcId="124519"/>
</workbook>
</file>

<file path=xl/calcChain.xml><?xml version="1.0" encoding="utf-8"?>
<calcChain xmlns="http://schemas.openxmlformats.org/spreadsheetml/2006/main">
  <c r="H19" i="23"/>
  <c r="E82" i="30" l="1"/>
  <c r="E83"/>
  <c r="G82" i="17"/>
  <c r="G86"/>
  <c r="G87"/>
  <c r="C16" i="25"/>
  <c r="F21"/>
  <c r="C20"/>
  <c r="G25"/>
  <c r="G56" i="17"/>
  <c r="E39" i="30" s="1"/>
  <c r="E38" s="1"/>
  <c r="D16" i="25"/>
  <c r="E16"/>
  <c r="G3"/>
  <c r="I3"/>
  <c r="I5"/>
  <c r="G5" l="1"/>
  <c r="G55" i="17"/>
  <c r="E61" i="30" s="1"/>
  <c r="E60" s="1"/>
  <c r="G60" i="17"/>
  <c r="E55" i="30" s="1"/>
  <c r="G51" i="17"/>
  <c r="G50" s="1"/>
  <c r="C30" i="21" s="1"/>
  <c r="E37" i="30" l="1"/>
  <c r="E36" s="1"/>
  <c r="G29" i="17"/>
  <c r="G25" s="1"/>
  <c r="E51" i="32"/>
  <c r="G41" i="17"/>
  <c r="C24" i="21"/>
  <c r="E35" i="30" l="1"/>
  <c r="C73" i="1"/>
  <c r="E46" i="30"/>
  <c r="E22"/>
  <c r="G40" i="17"/>
  <c r="G54"/>
  <c r="E24" i="32"/>
  <c r="F50" i="31"/>
  <c r="F51"/>
  <c r="E51"/>
  <c r="E50" s="1"/>
  <c r="C21" i="25"/>
  <c r="G21" s="1"/>
  <c r="E59" i="30" l="1"/>
  <c r="E58" s="1"/>
  <c r="E45"/>
  <c r="C26" i="21"/>
  <c r="F49" i="31"/>
  <c r="F48" s="1"/>
  <c r="E49"/>
  <c r="E48" s="1"/>
  <c r="F47"/>
  <c r="F46" s="1"/>
  <c r="E47"/>
  <c r="E46" s="1"/>
  <c r="G22" i="17"/>
  <c r="E27" i="30" s="1"/>
  <c r="E25" i="32"/>
  <c r="G51"/>
  <c r="G47"/>
  <c r="G39"/>
  <c r="G38" s="1"/>
  <c r="G25"/>
  <c r="G24"/>
  <c r="G8"/>
  <c r="G21" i="17" l="1"/>
  <c r="G46" i="32"/>
  <c r="G37"/>
  <c r="G4" s="1"/>
  <c r="G9" i="25" l="1"/>
  <c r="E21" l="1"/>
  <c r="H41" i="23"/>
  <c r="H40" s="1"/>
  <c r="G41"/>
  <c r="G40" s="1"/>
  <c r="G48" i="17"/>
  <c r="G47" s="1"/>
  <c r="C28" i="21" l="1"/>
  <c r="F33" i="31"/>
  <c r="F32" s="1"/>
  <c r="E33"/>
  <c r="E32" s="1"/>
  <c r="E34" i="30"/>
  <c r="E33" s="1"/>
  <c r="E20" i="25"/>
  <c r="D21" l="1"/>
  <c r="D20"/>
  <c r="C33"/>
  <c r="C34" s="1"/>
  <c r="C29"/>
  <c r="C30" s="1"/>
  <c r="H46" i="23"/>
  <c r="G46"/>
  <c r="C17" i="21"/>
  <c r="H22" i="23"/>
  <c r="G22"/>
  <c r="C15" i="1"/>
  <c r="H51" i="32"/>
  <c r="H47"/>
  <c r="H39"/>
  <c r="H25"/>
  <c r="H24"/>
  <c r="H8"/>
  <c r="F43" i="31"/>
  <c r="E43"/>
  <c r="E19" i="1"/>
  <c r="D23" i="25" l="1"/>
  <c r="E23" s="1"/>
  <c r="H46" i="32"/>
  <c r="H37"/>
  <c r="H4" s="1"/>
  <c r="H38"/>
  <c r="E8" l="1"/>
  <c r="E39"/>
  <c r="D5" i="25"/>
  <c r="C5"/>
  <c r="C19"/>
  <c r="G38" i="23"/>
  <c r="E38" i="32" l="1"/>
  <c r="G62" i="23"/>
  <c r="G72" i="17"/>
  <c r="E68" i="30" s="1"/>
  <c r="G44" i="17"/>
  <c r="E51" i="30" s="1"/>
  <c r="H30" i="23"/>
  <c r="H31"/>
  <c r="G31"/>
  <c r="G30"/>
  <c r="E5" i="25"/>
  <c r="E81" i="30"/>
  <c r="G31" i="17" l="1"/>
  <c r="E80" i="30"/>
  <c r="E19" i="25"/>
  <c r="D19"/>
  <c r="C10" l="1"/>
  <c r="H69" i="23"/>
  <c r="F70" i="31" s="1"/>
  <c r="G69" i="23"/>
  <c r="E70" i="31" s="1"/>
  <c r="G81" i="17"/>
  <c r="G80" s="1"/>
  <c r="H38" i="23"/>
  <c r="H37"/>
  <c r="F42" i="31" s="1"/>
  <c r="G37" i="23"/>
  <c r="E42" i="31" s="1"/>
  <c r="G45" i="17"/>
  <c r="G43"/>
  <c r="F69" i="31" l="1"/>
  <c r="E69"/>
  <c r="E50" i="30"/>
  <c r="C11" i="25"/>
  <c r="H68" i="23"/>
  <c r="G68"/>
  <c r="E30" i="31"/>
  <c r="E69" i="1"/>
  <c r="D69"/>
  <c r="E73"/>
  <c r="D73"/>
  <c r="C69"/>
  <c r="E47" i="32" l="1"/>
  <c r="E37" s="1"/>
  <c r="H57" i="23" l="1"/>
  <c r="E46" i="32"/>
  <c r="A12" i="4"/>
  <c r="E22" i="1"/>
  <c r="E21" s="1"/>
  <c r="D22"/>
  <c r="D21" s="1"/>
  <c r="C22"/>
  <c r="C21" s="1"/>
  <c r="H20" i="23"/>
  <c r="G15"/>
  <c r="C66" i="1"/>
  <c r="D66"/>
  <c r="C17"/>
  <c r="G57" i="17" l="1"/>
  <c r="H18" i="23"/>
  <c r="H15"/>
  <c r="E4" i="32"/>
  <c r="H56" i="23"/>
  <c r="G67" i="17"/>
  <c r="G66" s="1"/>
  <c r="D40" i="25"/>
  <c r="E40"/>
  <c r="C40"/>
  <c r="I16" s="1"/>
  <c r="I17" s="1"/>
  <c r="B13" i="4"/>
  <c r="H67" i="23"/>
  <c r="G67"/>
  <c r="G75" i="17"/>
  <c r="G66" i="23" l="1"/>
  <c r="H48"/>
  <c r="E54" i="30"/>
  <c r="H39" i="23" l="1"/>
  <c r="G39"/>
  <c r="H44"/>
  <c r="H43" s="1"/>
  <c r="G44"/>
  <c r="G43" s="1"/>
  <c r="D31" i="21" l="1"/>
  <c r="E31"/>
  <c r="H36" i="23"/>
  <c r="H35" s="1"/>
  <c r="G36"/>
  <c r="G35" s="1"/>
  <c r="H62"/>
  <c r="H63"/>
  <c r="G63"/>
  <c r="H64"/>
  <c r="G64"/>
  <c r="D32" i="25"/>
  <c r="E32"/>
  <c r="G65" i="23" l="1"/>
  <c r="D81" i="1"/>
  <c r="H65" i="23"/>
  <c r="E81" i="1"/>
  <c r="E66"/>
  <c r="C13" i="4"/>
  <c r="D13"/>
  <c r="D77" i="1"/>
  <c r="E77"/>
  <c r="C77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7"/>
  <c r="F63"/>
  <c r="F64"/>
  <c r="F65"/>
  <c r="E38"/>
  <c r="E44" i="30"/>
  <c r="E43" s="1"/>
  <c r="F54" i="31"/>
  <c r="D17" i="1"/>
  <c r="E17"/>
  <c r="G46" i="17"/>
  <c r="C38" i="1"/>
  <c r="C37" s="1"/>
  <c r="C36" s="1"/>
  <c r="D38"/>
  <c r="D37" s="1"/>
  <c r="D36" s="1"/>
  <c r="E38"/>
  <c r="E37" s="1"/>
  <c r="E36" s="1"/>
  <c r="G42" i="17" l="1"/>
  <c r="G39" s="1"/>
  <c r="F14" i="31"/>
  <c r="F29"/>
  <c r="F53"/>
  <c r="F35"/>
  <c r="F25"/>
  <c r="F22"/>
  <c r="E37"/>
  <c r="F44"/>
  <c r="F39" s="1"/>
  <c r="F37"/>
  <c r="F27"/>
  <c r="F19"/>
  <c r="C33" i="1"/>
  <c r="C32" s="1"/>
  <c r="A5" i="38" l="1"/>
  <c r="A11" s="1"/>
  <c r="F34" i="31"/>
  <c r="F59"/>
  <c r="F58" s="1"/>
  <c r="F13"/>
  <c r="B5" i="38" l="1"/>
  <c r="B11" s="1"/>
  <c r="F61" i="31"/>
  <c r="F60" s="1"/>
  <c r="G23" i="17" l="1"/>
  <c r="C18" i="21" s="1"/>
  <c r="G23" i="23"/>
  <c r="D18" i="21" s="1"/>
  <c r="H23" i="23"/>
  <c r="E18" i="21" s="1"/>
  <c r="E64" i="31"/>
  <c r="E61"/>
  <c r="E59"/>
  <c r="E55"/>
  <c r="E56"/>
  <c r="E57"/>
  <c r="E54"/>
  <c r="E45"/>
  <c r="E41"/>
  <c r="E40" s="1"/>
  <c r="E36"/>
  <c r="E31"/>
  <c r="E29" s="1"/>
  <c r="E28"/>
  <c r="E24"/>
  <c r="E23"/>
  <c r="E21"/>
  <c r="E20"/>
  <c r="E18"/>
  <c r="E17"/>
  <c r="E16"/>
  <c r="E15"/>
  <c r="H72" i="23"/>
  <c r="H70"/>
  <c r="E38" i="21" s="1"/>
  <c r="F66" i="31"/>
  <c r="H61" i="23"/>
  <c r="H51"/>
  <c r="H50" s="1"/>
  <c r="E34" i="21" s="1"/>
  <c r="H47" i="23"/>
  <c r="H42" s="1"/>
  <c r="H33"/>
  <c r="H29"/>
  <c r="H28" s="1"/>
  <c r="H25"/>
  <c r="H17"/>
  <c r="H16" s="1"/>
  <c r="H14"/>
  <c r="G72"/>
  <c r="G70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5" i="30"/>
  <c r="E72"/>
  <c r="E71" s="1"/>
  <c r="E69"/>
  <c r="E67"/>
  <c r="E66"/>
  <c r="E65"/>
  <c r="E64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16"/>
  <c r="E15"/>
  <c r="E19" l="1"/>
  <c r="E39" i="31"/>
  <c r="H13" i="23"/>
  <c r="D32" i="21"/>
  <c r="D29" s="1"/>
  <c r="G42" i="23"/>
  <c r="D23" i="21"/>
  <c r="D22" s="1"/>
  <c r="G32" i="23"/>
  <c r="E23" i="21"/>
  <c r="E22" s="1"/>
  <c r="H32" i="23"/>
  <c r="E63" i="30"/>
  <c r="E62" s="1"/>
  <c r="E23"/>
  <c r="E30"/>
  <c r="E53" i="31"/>
  <c r="E27" i="21"/>
  <c r="D27"/>
  <c r="E14" i="30"/>
  <c r="E25" i="31"/>
  <c r="E35"/>
  <c r="E34" s="1"/>
  <c r="E44"/>
  <c r="E27"/>
  <c r="E58"/>
  <c r="F62"/>
  <c r="H66" i="23"/>
  <c r="F68" i="31"/>
  <c r="E60"/>
  <c r="E14"/>
  <c r="E19"/>
  <c r="E22"/>
  <c r="E32" i="21"/>
  <c r="E29" s="1"/>
  <c r="E25"/>
  <c r="D25"/>
  <c r="G21" i="23"/>
  <c r="G13" s="1"/>
  <c r="E63" i="31"/>
  <c r="C27" i="21"/>
  <c r="E13" i="31" l="1"/>
  <c r="H12" i="23"/>
  <c r="G12"/>
  <c r="H55"/>
  <c r="H54" s="1"/>
  <c r="E36" i="21" s="1"/>
  <c r="F67" i="31"/>
  <c r="G53" i="17"/>
  <c r="G52" s="1"/>
  <c r="C25" i="21"/>
  <c r="G49" i="17" l="1"/>
  <c r="H53" i="23"/>
  <c r="H74" s="1"/>
  <c r="E57" i="30"/>
  <c r="E56" s="1"/>
  <c r="E47" s="1"/>
  <c r="F52" i="31"/>
  <c r="F12" s="1"/>
  <c r="C31" i="21" l="1"/>
  <c r="E23" i="16"/>
  <c r="G74" i="17"/>
  <c r="G79"/>
  <c r="E22" i="16" l="1"/>
  <c r="E21" s="1"/>
  <c r="G78" i="17"/>
  <c r="E74" i="30"/>
  <c r="E79"/>
  <c r="E78" s="1"/>
  <c r="G76" i="17"/>
  <c r="G77"/>
  <c r="C81" i="1"/>
  <c r="D84"/>
  <c r="D83" s="1"/>
  <c r="D82" s="1"/>
  <c r="E84"/>
  <c r="E83" s="1"/>
  <c r="E82" s="1"/>
  <c r="C84"/>
  <c r="C83" s="1"/>
  <c r="C82" s="1"/>
  <c r="E68" i="31" l="1"/>
  <c r="E67" s="1"/>
  <c r="G73" i="17"/>
  <c r="E65" i="31"/>
  <c r="E77" i="30"/>
  <c r="E76"/>
  <c r="C59" i="1"/>
  <c r="C58" s="1"/>
  <c r="C57" s="1"/>
  <c r="E73" i="30" l="1"/>
  <c r="G61" i="23"/>
  <c r="G55" s="1"/>
  <c r="E66" i="31"/>
  <c r="D68" i="1"/>
  <c r="D67" s="1"/>
  <c r="E68"/>
  <c r="E67" s="1"/>
  <c r="C68"/>
  <c r="C67" s="1"/>
  <c r="E62" i="31" l="1"/>
  <c r="E52" s="1"/>
  <c r="E12" s="1"/>
  <c r="G54" i="23"/>
  <c r="G53" s="1"/>
  <c r="D36" i="21" l="1"/>
  <c r="G74" i="23"/>
  <c r="G35" i="17"/>
  <c r="G34" s="1"/>
  <c r="E17" i="21"/>
  <c r="G17" i="17"/>
  <c r="C23" i="21" l="1"/>
  <c r="C22" s="1"/>
  <c r="D23" i="16"/>
  <c r="B14" i="4"/>
  <c r="E26" i="30"/>
  <c r="E13" s="1"/>
  <c r="D17" i="21"/>
  <c r="D22" i="16" l="1"/>
  <c r="D21" s="1"/>
  <c r="E84" i="30"/>
  <c r="E12" s="1"/>
  <c r="D80" i="1"/>
  <c r="G65" i="17" l="1"/>
  <c r="C36" i="21" l="1"/>
  <c r="C35" s="1"/>
  <c r="E33"/>
  <c r="D33"/>
  <c r="D55" i="1"/>
  <c r="E55"/>
  <c r="C55"/>
  <c r="D51"/>
  <c r="E51"/>
  <c r="C51"/>
  <c r="D46"/>
  <c r="D45" s="1"/>
  <c r="D44" s="1"/>
  <c r="E46"/>
  <c r="E45" s="1"/>
  <c r="E44" s="1"/>
  <c r="C46"/>
  <c r="C45" s="1"/>
  <c r="C44" s="1"/>
  <c r="D41"/>
  <c r="E41"/>
  <c r="C41"/>
  <c r="C40" s="1"/>
  <c r="D33"/>
  <c r="D32" s="1"/>
  <c r="E33"/>
  <c r="E32" s="1"/>
  <c r="D30"/>
  <c r="D29" s="1"/>
  <c r="E30"/>
  <c r="E29" s="1"/>
  <c r="C30"/>
  <c r="C29" s="1"/>
  <c r="D26"/>
  <c r="E26"/>
  <c r="C26"/>
  <c r="D19"/>
  <c r="C19"/>
  <c r="D15"/>
  <c r="E15"/>
  <c r="D35" l="1"/>
  <c r="D40"/>
  <c r="E35"/>
  <c r="E40"/>
  <c r="E53"/>
  <c r="E54"/>
  <c r="D53"/>
  <c r="D54"/>
  <c r="C53"/>
  <c r="C54"/>
  <c r="C35"/>
  <c r="D49"/>
  <c r="D48" s="1"/>
  <c r="D50"/>
  <c r="C49"/>
  <c r="C50"/>
  <c r="E49"/>
  <c r="E48" s="1"/>
  <c r="E50"/>
  <c r="E28"/>
  <c r="E14"/>
  <c r="E13" s="1"/>
  <c r="C14"/>
  <c r="C28"/>
  <c r="D14"/>
  <c r="D13" s="1"/>
  <c r="D28"/>
  <c r="C48" l="1"/>
  <c r="C13"/>
  <c r="C72" l="1"/>
  <c r="D72"/>
  <c r="D71" s="1"/>
  <c r="D70" s="1"/>
  <c r="E72"/>
  <c r="E71" s="1"/>
  <c r="E70" s="1"/>
  <c r="C71" l="1"/>
  <c r="C70" s="1"/>
  <c r="C34" i="21"/>
  <c r="C33" l="1"/>
  <c r="E37"/>
  <c r="D37"/>
  <c r="C38"/>
  <c r="C37" s="1"/>
  <c r="E15"/>
  <c r="D15"/>
  <c r="C15"/>
  <c r="E76" i="1"/>
  <c r="E75" s="1"/>
  <c r="E74" s="1"/>
  <c r="D76"/>
  <c r="D75" s="1"/>
  <c r="D74" s="1"/>
  <c r="D21" i="21"/>
  <c r="D20" s="1"/>
  <c r="E21"/>
  <c r="E20" s="1"/>
  <c r="G84" i="17"/>
  <c r="G64" s="1"/>
  <c r="G62"/>
  <c r="G61" s="1"/>
  <c r="C19" i="21"/>
  <c r="G14" i="17"/>
  <c r="E65" i="1"/>
  <c r="E64" s="1"/>
  <c r="E63" s="1"/>
  <c r="D65"/>
  <c r="D64" s="1"/>
  <c r="D63" s="1"/>
  <c r="C65"/>
  <c r="C64" s="1"/>
  <c r="E80"/>
  <c r="E79" s="1"/>
  <c r="E78" s="1"/>
  <c r="D79"/>
  <c r="D78" s="1"/>
  <c r="D62" l="1"/>
  <c r="E62"/>
  <c r="E61"/>
  <c r="C63"/>
  <c r="D61"/>
  <c r="C32" i="21"/>
  <c r="C29" s="1"/>
  <c r="C80" i="1"/>
  <c r="C79" s="1"/>
  <c r="C78" s="1"/>
  <c r="B15" i="4"/>
  <c r="C76" i="1"/>
  <c r="C75" s="1"/>
  <c r="C74" s="1"/>
  <c r="D35" i="21"/>
  <c r="C21"/>
  <c r="C20" s="1"/>
  <c r="G30" i="17"/>
  <c r="C15" i="4"/>
  <c r="D15"/>
  <c r="D14"/>
  <c r="C14"/>
  <c r="C12"/>
  <c r="D12"/>
  <c r="B12"/>
  <c r="E25" i="1"/>
  <c r="D25"/>
  <c r="C25"/>
  <c r="E43"/>
  <c r="D43"/>
  <c r="C43"/>
  <c r="C62" l="1"/>
  <c r="B16" i="4"/>
  <c r="D16"/>
  <c r="C16"/>
  <c r="E24" i="1"/>
  <c r="E12" s="1"/>
  <c r="D24"/>
  <c r="D12" s="1"/>
  <c r="D86" s="1"/>
  <c r="C24"/>
  <c r="C12" s="1"/>
  <c r="B16" i="38" l="1"/>
  <c r="C61" i="1"/>
  <c r="C86" s="1"/>
  <c r="E35" i="21"/>
  <c r="E19"/>
  <c r="D19"/>
  <c r="C18" i="16" l="1"/>
  <c r="C17" s="1"/>
  <c r="C16" s="1"/>
  <c r="E16" i="21"/>
  <c r="E14" s="1"/>
  <c r="G16" i="17"/>
  <c r="G13" l="1"/>
  <c r="G12" s="1"/>
  <c r="G88" s="1"/>
  <c r="A16" i="38" s="1"/>
  <c r="K13" i="17"/>
  <c r="C16" i="21"/>
  <c r="C14" s="1"/>
  <c r="C15" i="16"/>
  <c r="C14" s="1"/>
  <c r="E20"/>
  <c r="E19" s="1"/>
  <c r="D16" i="21"/>
  <c r="D14" s="1"/>
  <c r="D40" s="1"/>
  <c r="C40" l="1"/>
  <c r="E40"/>
  <c r="C23" i="16"/>
  <c r="C22" s="1"/>
  <c r="C21" s="1"/>
  <c r="D20"/>
  <c r="D19" s="1"/>
  <c r="E16" i="8" s="1"/>
  <c r="C20" i="16" l="1"/>
  <c r="C19" s="1"/>
  <c r="C12" s="1"/>
  <c r="C13"/>
  <c r="E86" i="1"/>
  <c r="C16" i="38" s="1"/>
  <c r="D18" i="16"/>
  <c r="D17" s="1"/>
  <c r="D16" s="1"/>
  <c r="D16" i="8" l="1"/>
  <c r="E18" i="16"/>
  <c r="E17" s="1"/>
  <c r="E16" s="1"/>
  <c r="E15" s="1"/>
  <c r="E14" s="1"/>
  <c r="D15"/>
  <c r="D14" s="1"/>
  <c r="E15" i="8" s="1"/>
  <c r="D13" i="16"/>
  <c r="E13" l="1"/>
  <c r="D12"/>
  <c r="E14" i="8"/>
  <c r="F15"/>
  <c r="E12" i="16"/>
  <c r="D15" i="8"/>
  <c r="D14" s="1"/>
  <c r="F16" l="1"/>
  <c r="F14" s="1"/>
</calcChain>
</file>

<file path=xl/comments1.xml><?xml version="1.0" encoding="utf-8"?>
<comments xmlns="http://schemas.openxmlformats.org/spreadsheetml/2006/main">
  <authors>
    <author>Admin</author>
  </authors>
  <commentList>
    <comment ref="H5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было на ремонт клуба Высоково
</t>
        </r>
      </text>
    </comment>
  </commentList>
</comments>
</file>

<file path=xl/sharedStrings.xml><?xml version="1.0" encoding="utf-8"?>
<sst xmlns="http://schemas.openxmlformats.org/spreadsheetml/2006/main" count="1408" uniqueCount="579">
  <si>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</si>
  <si>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</si>
  <si>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</si>
  <si>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</si>
  <si>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</si>
  <si>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</si>
  <si>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</si>
  <si>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</si>
  <si>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</si>
  <si>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</si>
  <si>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</si>
  <si>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</si>
  <si>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</si>
  <si>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</si>
  <si>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</si>
  <si>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</si>
  <si>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</si>
  <si>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</si>
  <si>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</si>
  <si>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</si>
  <si>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</si>
  <si>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</si>
  <si>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</si>
  <si>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</si>
  <si>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</si>
  <si>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</si>
  <si>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</si>
  <si>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</si>
  <si>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</si>
  <si>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</si>
  <si>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</si>
  <si>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</si>
  <si>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</si>
  <si>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</si>
  <si>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</si>
  <si>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</si>
  <si>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</si>
  <si>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</si>
  <si>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</si>
  <si>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</si>
  <si>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</si>
  <si>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</si>
  <si>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</si>
  <si>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</si>
  <si>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</si>
  <si>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</si>
  <si>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</si>
  <si>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</si>
  <si>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</si>
  <si>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</si>
  <si>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</si>
  <si>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</si>
  <si>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</si>
  <si>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</si>
  <si>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</si>
  <si>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</si>
  <si>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</si>
  <si>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</si>
  <si>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</si>
  <si>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</si>
  <si>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</si>
  <si>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</si>
  <si>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</si>
  <si>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</si>
  <si>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</si>
  <si>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</si>
  <si>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</si>
  <si>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</si>
  <si>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</si>
  <si>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</si>
  <si>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</si>
  <si>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</si>
  <si>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</si>
  <si>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</si>
  <si>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</si>
  <si>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</si>
  <si>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</si>
  <si>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</si>
  <si>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</si>
  <si>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</si>
  <si>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</si>
  <si>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</si>
  <si>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</si>
  <si>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</si>
  <si>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</si>
  <si>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</si>
  <si>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</si>
  <si>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</si>
  <si>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</si>
  <si>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</si>
  <si>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</si>
  <si>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</si>
  <si>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</si>
  <si>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</si>
  <si>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</si>
  <si>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</si>
  <si>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</si>
  <si>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</si>
  <si>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</si>
  <si>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</si>
  <si>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</si>
  <si>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</si>
  <si>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</si>
  <si>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</si>
  <si>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</si>
  <si>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</si>
  <si>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</si>
  <si>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</si>
  <si>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</si>
  <si>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</si>
  <si>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</si>
  <si>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</si>
  <si>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</si>
  <si>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</si>
  <si>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</si>
  <si>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</si>
  <si>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</si>
  <si>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</si>
  <si>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</si>
  <si>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</si>
  <si>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</si>
  <si>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</si>
  <si>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</si>
  <si>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</si>
  <si>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</si>
  <si>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</si>
  <si>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</si>
  <si>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</si>
  <si>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</si>
  <si>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</si>
  <si>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</si>
  <si>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</si>
  <si>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</si>
  <si>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</si>
  <si>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</si>
  <si>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</si>
  <si>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</si>
  <si>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</si>
  <si>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</si>
  <si>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</si>
  <si>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</si>
  <si>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</si>
  <si>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</si>
  <si>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</si>
  <si>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</si>
  <si>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</si>
  <si>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</si>
  <si>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</si>
  <si>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</si>
  <si>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</si>
  <si>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</si>
  <si>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</si>
  <si>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</si>
  <si>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</si>
  <si>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</si>
  <si>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</si>
  <si>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</si>
  <si>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</si>
  <si>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</si>
  <si>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</si>
  <si>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</si>
  <si>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</si>
  <si>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</si>
  <si>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</si>
  <si>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</si>
  <si>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</si>
  <si>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</si>
  <si>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</si>
  <si>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</si>
  <si>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</si>
  <si>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</si>
  <si>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</si>
  <si>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</si>
  <si>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</si>
  <si>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</si>
  <si>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</si>
  <si>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</si>
  <si>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</si>
  <si>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</si>
  <si>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</si>
  <si>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</si>
  <si>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</si>
  <si>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</si>
  <si>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</si>
  <si>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</si>
  <si>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</si>
  <si>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</si>
  <si>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</si>
  <si>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</si>
  <si>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</si>
  <si>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</si>
  <si>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</si>
  <si>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</si>
  <si>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</si>
  <si>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</si>
  <si>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</si>
  <si>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</si>
  <si>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</si>
  <si>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</si>
  <si>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</si>
  <si>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13</t>
  </si>
  <si>
    <t>Приложение № 12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</si>
  <si>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</si>
  <si>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</si>
  <si>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</si>
  <si>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</si>
  <si>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</si>
  <si>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</si>
  <si>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</si>
  <si>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</si>
  <si>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</si>
  <si>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</si>
  <si>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</si>
  <si>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</si>
  <si>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</si>
  <si>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</si>
  <si>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</si>
  <si>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</si>
  <si>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</si>
  <si>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</si>
  <si>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коммун.</t>
  </si>
  <si>
    <t>компъютер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</si>
  <si>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</si>
  <si>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</si>
  <si>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</si>
  <si>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по обеспечению безопасности людей на водных объектах, охране их жизни и здоровья в границах поселений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</si>
  <si>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</si>
  <si>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</si>
  <si>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</si>
  <si>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</si>
  <si>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</si>
  <si>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</si>
  <si>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</si>
  <si>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</si>
  <si>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</si>
  <si>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</si>
  <si>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</si>
  <si>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</si>
  <si>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</si>
  <si>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межевание. присоединение э/э, проверка вентканалов</t>
  </si>
  <si>
    <t>подписка, канцтовары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</si>
  <si>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</si>
  <si>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</t>
  </si>
  <si>
    <t>Дорожное хозяйство (дорожные фонды)</t>
  </si>
  <si>
    <t>09</t>
  </si>
  <si>
    <t>0409</t>
  </si>
  <si>
    <t>2021 год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</si>
  <si>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</si>
  <si>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</si>
  <si>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</si>
  <si>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</si>
  <si>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</si>
  <si>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</si>
  <si>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</si>
  <si>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</si>
  <si>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</si>
  <si>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</si>
  <si>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</si>
  <si>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</si>
  <si>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</si>
  <si>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</si>
  <si>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</si>
  <si>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</si>
  <si>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</si>
  <si>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</si>
  <si>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</si>
  <si>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</si>
  <si>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</si>
  <si>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</si>
  <si>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</si>
  <si>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</si>
  <si>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</si>
  <si>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</si>
  <si>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</si>
  <si>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</si>
  <si>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</si>
  <si>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</si>
  <si>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</si>
  <si>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</si>
  <si>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</si>
  <si>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</si>
  <si>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</si>
  <si>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</si>
  <si>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</si>
  <si>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</si>
  <si>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</si>
  <si>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</si>
  <si>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</si>
  <si>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</si>
  <si>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</si>
  <si>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</si>
  <si>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</si>
  <si>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</si>
  <si>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</si>
  <si>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</si>
  <si>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</si>
  <si>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</si>
  <si>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</si>
  <si>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</si>
  <si>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</si>
  <si>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</si>
  <si>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</si>
  <si>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</si>
  <si>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</si>
  <si>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</si>
  <si>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</si>
  <si>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</si>
  <si>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</si>
  <si>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</si>
  <si>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</si>
  <si>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</si>
  <si>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</si>
  <si>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</si>
  <si>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</si>
  <si>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</si>
  <si>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</si>
  <si>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реконструкция Растилково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</si>
  <si>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</si>
  <si>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</si>
  <si>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</si>
  <si>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</si>
  <si>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</si>
  <si>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</si>
  <si>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</si>
  <si>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</si>
  <si>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</si>
  <si>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</si>
  <si>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</si>
  <si>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</si>
  <si>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</si>
  <si>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</si>
  <si>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</si>
  <si>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</si>
  <si>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</si>
  <si>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</si>
  <si>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</si>
  <si>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</si>
  <si>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</si>
  <si>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</si>
  <si>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</si>
  <si>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</si>
  <si>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</si>
  <si>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</si>
  <si>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</si>
  <si>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</si>
  <si>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</si>
  <si>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</si>
  <si>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содержание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</si>
  <si>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</si>
  <si>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</si>
  <si>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</si>
  <si>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</si>
  <si>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</si>
  <si>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</si>
  <si>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Симониха-Шашмурка</t>
  </si>
  <si>
    <t>текщий ремонт площадок</t>
  </si>
  <si>
    <t>видеонаблюдение клубы</t>
  </si>
  <si>
    <t>новогодние костюмы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</si>
  <si>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</si>
  <si>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</si>
  <si>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</si>
  <si>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</si>
  <si>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</si>
  <si>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</si>
  <si>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</si>
  <si>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</si>
  <si>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</si>
  <si>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</si>
  <si>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</si>
  <si>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</si>
  <si>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</si>
  <si>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</si>
  <si>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</si>
  <si>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</si>
  <si>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</si>
  <si>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</si>
  <si>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</si>
  <si>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</si>
  <si>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</si>
  <si>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</si>
  <si>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</si>
  <si>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</si>
  <si>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</si>
  <si>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</si>
  <si>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</si>
  <si>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</si>
  <si>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</si>
  <si>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</si>
  <si>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</si>
  <si>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</si>
  <si>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</si>
  <si>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</si>
  <si>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</si>
  <si>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</si>
  <si>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</si>
  <si>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</si>
  <si>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</si>
  <si>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</si>
  <si>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</si>
  <si>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</si>
  <si>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</si>
  <si>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</si>
  <si>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</si>
  <si>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</si>
  <si>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</si>
  <si>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</si>
  <si>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</si>
  <si>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</si>
  <si>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</si>
  <si>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</si>
  <si>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</si>
  <si>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</si>
  <si>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</si>
  <si>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</si>
  <si>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</si>
  <si>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техника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</si>
  <si>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</si>
  <si>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</si>
  <si>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</si>
  <si>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</si>
  <si>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</si>
  <si>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</si>
  <si>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</si>
  <si>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</si>
  <si>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</si>
  <si>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</si>
  <si>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</si>
  <si>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"Муниципальное управление" муниципальной программы «Развитие территории Лежневского сельского поселения на 2020-2022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</si>
  <si>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</si>
  <si>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</si>
  <si>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</si>
  <si>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</si>
  <si>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</si>
  <si>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</si>
  <si>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</si>
  <si>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</si>
  <si>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</si>
  <si>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</si>
  <si>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</si>
  <si>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</si>
  <si>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</si>
  <si>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</si>
  <si>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</si>
  <si>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</si>
  <si>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план работы на 2021 год</t>
  </si>
  <si>
    <t>Нормативы  отчислений  доходов в бюджет Лежневского сельского поселения на 2021 год и на плановый период 2022 и 2023 годов</t>
  </si>
  <si>
    <t>Доходы  бюджета Лежневского сельского поселения по кодам классификации доходов бюджетов на 2021 год и на плановый период 2022 и 2023 годов</t>
  </si>
  <si>
    <t>Межбюджетные трансферты определенные Лежневскому сельскому поселению на 2021 год и на плановый период 2022 и 2023 годов</t>
  </si>
  <si>
    <t xml:space="preserve">Перечень и коды главных администраторов доходов бюджета Лежневского сельского поселения на 2021 год и на плановый период 2022 и 2023 годов
</t>
  </si>
  <si>
    <t>Источники внутреннего финансирования дефицита бюджета Лежневского сельского поселения на 2021 год и на плановый период 2022 и 2023 годов</t>
  </si>
  <si>
    <t>Перечень главных администраторов источников внутреннего финансирования дефицита бюджета Лежневского сельского поселения на 2021 год и на плановый период 2022 и 2023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</si>
  <si>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2021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</si>
  <si>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2022 и 2023 годов</t>
  </si>
  <si>
    <t xml:space="preserve">Ведомственная структура расходов бюджета Лежневского сельского поселения на 2021 год </t>
  </si>
  <si>
    <t>Ведомственная структура расходов бюджета Лежневского сельского поселения на плановый период 2022 и 2023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</si>
  <si>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2021 год и на плановый период 2022 и 2023 годов</t>
  </si>
  <si>
    <t>Программа муниципальных заимствований  Лежневского сельского поселения на 2021 год и на плановый период 2022 и 2023 годов</t>
  </si>
  <si>
    <t>Программа муниципальных гарантий Лежневского сельского поселения на 2021 год и на плановый период 2022 и 2023 годов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</si>
  <si>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2021 год и на плановый период 2022 и 2023 годов</t>
  </si>
  <si>
    <t>от __________ № __</t>
  </si>
  <si>
    <t>озеленение</t>
  </si>
  <si>
    <t>Телегино</t>
  </si>
  <si>
    <t>Воскресенское</t>
  </si>
  <si>
    <t>Ухтохма</t>
  </si>
  <si>
    <t>Щапово</t>
  </si>
  <si>
    <t>Щипоусиха</t>
  </si>
  <si>
    <t>благоустройство (пруд)</t>
  </si>
  <si>
    <t>бензин</t>
  </si>
  <si>
    <t>Перепечино</t>
  </si>
  <si>
    <t>пирсы:</t>
  </si>
  <si>
    <t>благоустройство (дети)</t>
  </si>
  <si>
    <t>ремонт, мемориальные доски</t>
  </si>
  <si>
    <t>клубы</t>
  </si>
  <si>
    <t>ремонт (кресла, забор)</t>
  </si>
  <si>
    <t>КУЛЬТУРА</t>
  </si>
  <si>
    <t>АДМИНИСТРАЦИЯ</t>
  </si>
  <si>
    <t>благоустройство территории перед зданием администраци</t>
  </si>
  <si>
    <t>Высоково, Анисимово</t>
  </si>
  <si>
    <t>строительство</t>
  </si>
  <si>
    <t>Растилково (ограждение)</t>
  </si>
  <si>
    <t>первоначальный</t>
  </si>
  <si>
    <t>Аржаново</t>
  </si>
  <si>
    <t>Доведенные БО</t>
  </si>
  <si>
    <t>Кассовый расход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</si>
  <si>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</si>
  <si>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</si>
  <si>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</si>
  <si>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</si>
  <si>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</si>
  <si>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</si>
  <si>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</si>
  <si>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</si>
  <si>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>с учетом плановых показателей доходов (снижение) к ПРОЕКТУ</t>
  </si>
  <si>
    <t xml:space="preserve">столбцы не удалять, в приложениях собъются формулы </t>
  </si>
  <si>
    <t>черновики</t>
  </si>
  <si>
    <t>Дюпово</t>
  </si>
  <si>
    <t>Клементьево</t>
  </si>
  <si>
    <t>благоустройство территории (ограждение)</t>
  </si>
  <si>
    <t>ремонт (подвод воды и устройство санузла)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</si>
  <si>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</si>
  <si>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</si>
  <si>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1.1. Перечень подлежащих предоставлению муниципальных гарантий Лежневского сельского поселения в 2021 - 2023 годах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</si>
  <si>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</si>
  <si>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</si>
  <si>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</si>
  <si>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</si>
  <si>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</si>
  <si>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</si>
  <si>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</si>
  <si>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</si>
  <si>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</si>
  <si>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</si>
  <si>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</si>
  <si>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</si>
  <si>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</si>
  <si>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</si>
  <si>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</si>
  <si>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</si>
  <si>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</si>
  <si>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</si>
  <si>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</si>
  <si>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</si>
  <si>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</si>
  <si>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</si>
  <si>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</si>
  <si>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</si>
  <si>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</si>
  <si>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</si>
  <si>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</si>
  <si>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</si>
  <si>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</si>
  <si>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камеры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</si>
  <si>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</si>
  <si>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</si>
  <si>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</si>
  <si>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</si>
  <si>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</si>
  <si>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</si>
  <si>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</si>
  <si>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</si>
  <si>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</si>
  <si>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</si>
  <si>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</si>
  <si>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</si>
  <si>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</si>
  <si>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</si>
  <si>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</si>
  <si>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автомобиль</t>
  </si>
  <si>
    <t>рабочие показатели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</si>
  <si>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</si>
  <si>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</si>
  <si>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</si>
  <si>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</si>
  <si>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</si>
  <si>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запчасти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</si>
  <si>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</si>
  <si>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</si>
  <si>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</si>
  <si>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</si>
  <si>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</si>
  <si>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</si>
  <si>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</si>
  <si>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</si>
  <si>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</si>
  <si>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</si>
  <si>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</si>
  <si>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</si>
  <si>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</si>
  <si>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</si>
  <si>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</si>
  <si>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</si>
  <si>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</si>
  <si>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</si>
  <si>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на книжный фонд</t>
  </si>
  <si>
    <t>Комплектование книжных фондов библиотек</t>
  </si>
  <si>
    <t>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Прочая закупка товаров, работ и услуг</t>
  </si>
  <si>
    <t>0140700000</t>
  </si>
  <si>
    <t>01407L519F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</si>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</sst>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9" formatCode="#,##0.00_ ;\-#,##0.00\ "/>
    <numFmt numFmtId="170" formatCode="000000"/>
  </numFmts>
  <fonts count="5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u/>
      <sz val="12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10" fillId="0" borderId="10">
      <alignment horizontal="center" vertical="center" shrinkToFit="1"/>
    </xf>
    <xf numFmtId="49" fontId="11" fillId="0" borderId="11">
      <alignment horizontal="left" vertical="center" wrapText="1" indent="1"/>
    </xf>
    <xf numFmtId="49" fontId="17" fillId="0" borderId="17">
      <alignment horizontal="center"/>
    </xf>
    <xf numFmtId="0" fontId="17" fillId="0" borderId="18">
      <alignment horizontal="left" wrapText="1" indent="2"/>
    </xf>
    <xf numFmtId="0" fontId="44" fillId="0" borderId="0">
      <alignment vertical="center"/>
    </xf>
    <xf numFmtId="0" fontId="44" fillId="0" borderId="10">
      <alignment horizontal="center" vertical="center" wrapText="1"/>
    </xf>
    <xf numFmtId="0" fontId="44" fillId="0" borderId="19">
      <alignment horizontal="center" vertical="center" wrapText="1"/>
    </xf>
    <xf numFmtId="49" fontId="45" fillId="0" borderId="14">
      <alignment vertical="center" wrapText="1"/>
    </xf>
    <xf numFmtId="4" fontId="45" fillId="0" borderId="10">
      <alignment horizontal="right" vertical="center" shrinkToFit="1"/>
    </xf>
    <xf numFmtId="49" fontId="46" fillId="0" borderId="20">
      <alignment horizontal="left" vertical="center" wrapText="1" indent="1"/>
    </xf>
    <xf numFmtId="4" fontId="46" fillId="0" borderId="10">
      <alignment horizontal="right" vertical="center" shrinkToFit="1"/>
    </xf>
  </cellStyleXfs>
  <cellXfs count="4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4" fontId="15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5" fillId="2" borderId="0" xfId="0" applyFont="1" applyFill="1"/>
    <xf numFmtId="0" fontId="13" fillId="2" borderId="0" xfId="0" applyFont="1" applyFill="1"/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Protection="1">
      <protection locked="0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9" fillId="0" borderId="0" xfId="0" applyFont="1"/>
    <xf numFmtId="49" fontId="16" fillId="0" borderId="1" xfId="0" applyNumberFormat="1" applyFont="1" applyFill="1" applyBorder="1" applyAlignment="1">
      <alignment horizontal="center" vertical="top" wrapText="1"/>
    </xf>
    <xf numFmtId="0" fontId="21" fillId="0" borderId="0" xfId="0" applyFont="1"/>
    <xf numFmtId="43" fontId="16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>
      <alignment horizontal="center" vertical="top" wrapText="1"/>
    </xf>
    <xf numFmtId="0" fontId="22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3" fillId="0" borderId="0" xfId="0" applyFont="1"/>
    <xf numFmtId="0" fontId="16" fillId="0" borderId="1" xfId="0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4" fontId="23" fillId="0" borderId="0" xfId="0" applyNumberFormat="1" applyFont="1"/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6" fillId="0" borderId="5" xfId="0" applyNumberFormat="1" applyFont="1" applyFill="1" applyBorder="1" applyAlignment="1">
      <alignment horizontal="center" vertical="top" wrapText="1"/>
    </xf>
    <xf numFmtId="43" fontId="16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10" fontId="14" fillId="0" borderId="0" xfId="0" applyNumberFormat="1" applyFont="1" applyAlignment="1">
      <alignment horizontal="center" wrapText="1"/>
    </xf>
    <xf numFmtId="9" fontId="14" fillId="0" borderId="0" xfId="0" applyNumberFormat="1" applyFont="1" applyAlignment="1">
      <alignment horizontal="center" wrapText="1"/>
    </xf>
    <xf numFmtId="169" fontId="14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top" wrapText="1"/>
    </xf>
    <xf numFmtId="0" fontId="23" fillId="0" borderId="0" xfId="0" applyNumberFormat="1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4" fillId="0" borderId="0" xfId="0" applyNumberFormat="1" applyFont="1" applyAlignment="1">
      <alignment wrapText="1"/>
    </xf>
    <xf numFmtId="0" fontId="14" fillId="0" borderId="0" xfId="0" applyFont="1" applyAlignment="1">
      <alignment horizontal="center"/>
    </xf>
    <xf numFmtId="43" fontId="14" fillId="0" borderId="0" xfId="0" applyNumberFormat="1" applyFont="1" applyAlignment="1">
      <alignment horizontal="left" wrapText="1"/>
    </xf>
    <xf numFmtId="4" fontId="12" fillId="0" borderId="0" xfId="0" applyNumberFormat="1" applyFont="1" applyAlignment="1">
      <alignment horizontal="center" wrapText="1"/>
    </xf>
    <xf numFmtId="0" fontId="27" fillId="0" borderId="0" xfId="0" applyFont="1"/>
    <xf numFmtId="0" fontId="15" fillId="0" borderId="0" xfId="0" applyFont="1" applyFill="1"/>
    <xf numFmtId="0" fontId="0" fillId="0" borderId="0" xfId="0" applyFont="1" applyFill="1"/>
    <xf numFmtId="0" fontId="2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/>
      <protection locked="0"/>
    </xf>
    <xf numFmtId="0" fontId="28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29" fillId="0" borderId="0" xfId="0" applyFont="1"/>
    <xf numFmtId="4" fontId="29" fillId="0" borderId="0" xfId="0" applyNumberFormat="1" applyFont="1"/>
    <xf numFmtId="4" fontId="27" fillId="0" borderId="0" xfId="0" applyNumberFormat="1" applyFont="1"/>
    <xf numFmtId="0" fontId="27" fillId="0" borderId="0" xfId="0" applyFont="1" applyFill="1"/>
    <xf numFmtId="4" fontId="27" fillId="0" borderId="0" xfId="0" applyNumberFormat="1" applyFont="1" applyFill="1"/>
    <xf numFmtId="4" fontId="29" fillId="0" borderId="0" xfId="0" applyNumberFormat="1" applyFont="1" applyFill="1"/>
    <xf numFmtId="0" fontId="29" fillId="0" borderId="0" xfId="0" applyFont="1" applyFill="1"/>
    <xf numFmtId="164" fontId="27" fillId="0" borderId="0" xfId="0" applyNumberFormat="1" applyFont="1"/>
    <xf numFmtId="164" fontId="29" fillId="0" borderId="0" xfId="0" applyNumberFormat="1" applyFont="1"/>
    <xf numFmtId="164" fontId="29" fillId="0" borderId="0" xfId="0" applyNumberFormat="1" applyFont="1" applyFill="1"/>
    <xf numFmtId="164" fontId="27" fillId="0" borderId="0" xfId="0" applyNumberFormat="1" applyFont="1" applyFill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1" fillId="0" borderId="0" xfId="0" applyFont="1"/>
    <xf numFmtId="0" fontId="25" fillId="0" borderId="0" xfId="0" applyFont="1"/>
    <xf numFmtId="0" fontId="1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horizontal="center" wrapText="1"/>
    </xf>
    <xf numFmtId="4" fontId="33" fillId="3" borderId="1" xfId="0" applyNumberFormat="1" applyFont="1" applyFill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4" fontId="35" fillId="0" borderId="1" xfId="0" applyNumberFormat="1" applyFont="1" applyBorder="1" applyAlignment="1">
      <alignment vertical="top" wrapText="1"/>
    </xf>
    <xf numFmtId="4" fontId="26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8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vertical="top" wrapText="1"/>
    </xf>
    <xf numFmtId="43" fontId="16" fillId="0" borderId="1" xfId="1" applyNumberFormat="1" applyFont="1" applyFill="1" applyBorder="1" applyAlignment="1" applyProtection="1">
      <alignment vertical="top" wrapText="1"/>
    </xf>
    <xf numFmtId="0" fontId="23" fillId="0" borderId="0" xfId="0" applyFont="1" applyFill="1" applyAlignment="1">
      <alignment vertical="top"/>
    </xf>
    <xf numFmtId="0" fontId="37" fillId="0" borderId="1" xfId="0" applyFont="1" applyFill="1" applyBorder="1" applyAlignment="1">
      <alignment vertical="top" wrapText="1"/>
    </xf>
    <xf numFmtId="0" fontId="16" fillId="0" borderId="15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40" fillId="0" borderId="0" xfId="0" applyFont="1"/>
    <xf numFmtId="0" fontId="39" fillId="6" borderId="0" xfId="0" applyFont="1" applyFill="1" applyAlignment="1">
      <alignment wrapText="1"/>
    </xf>
    <xf numFmtId="0" fontId="38" fillId="6" borderId="1" xfId="0" applyFont="1" applyFill="1" applyBorder="1" applyAlignment="1">
      <alignment horizontal="center" wrapText="1"/>
    </xf>
    <xf numFmtId="0" fontId="38" fillId="6" borderId="0" xfId="0" applyFont="1" applyFill="1" applyBorder="1" applyAlignment="1">
      <alignment horizontal="center" wrapText="1"/>
    </xf>
    <xf numFmtId="0" fontId="34" fillId="7" borderId="0" xfId="0" applyFont="1" applyFill="1" applyAlignment="1">
      <alignment wrapText="1"/>
    </xf>
    <xf numFmtId="4" fontId="35" fillId="7" borderId="1" xfId="0" applyNumberFormat="1" applyFont="1" applyFill="1" applyBorder="1" applyAlignment="1">
      <alignment vertical="top" wrapText="1"/>
    </xf>
    <xf numFmtId="0" fontId="24" fillId="7" borderId="1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 wrapText="1"/>
    </xf>
    <xf numFmtId="4" fontId="36" fillId="7" borderId="1" xfId="0" applyNumberFormat="1" applyFont="1" applyFill="1" applyBorder="1" applyAlignment="1">
      <alignment vertical="top" wrapText="1"/>
    </xf>
    <xf numFmtId="0" fontId="9" fillId="5" borderId="0" xfId="0" applyFont="1" applyFill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7" fillId="5" borderId="0" xfId="0" applyFont="1" applyFill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4" fontId="18" fillId="0" borderId="5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29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4" fontId="18" fillId="0" borderId="0" xfId="0" applyNumberFormat="1" applyFont="1" applyAlignment="1">
      <alignment horizontal="center" vertical="top" wrapText="1"/>
    </xf>
    <xf numFmtId="4" fontId="18" fillId="0" borderId="0" xfId="0" applyNumberFormat="1" applyFont="1" applyAlignment="1">
      <alignment vertical="top" wrapText="1"/>
    </xf>
    <xf numFmtId="4" fontId="33" fillId="5" borderId="1" xfId="0" applyNumberFormat="1" applyFont="1" applyFill="1" applyBorder="1" applyAlignment="1">
      <alignment vertical="top" wrapText="1"/>
    </xf>
    <xf numFmtId="4" fontId="35" fillId="5" borderId="1" xfId="0" applyNumberFormat="1" applyFont="1" applyFill="1" applyBorder="1" applyAlignment="1">
      <alignment vertical="top" wrapText="1"/>
    </xf>
    <xf numFmtId="4" fontId="20" fillId="6" borderId="1" xfId="0" applyNumberFormat="1" applyFont="1" applyFill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16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0" fontId="47" fillId="0" borderId="0" xfId="0" applyFont="1" applyAlignment="1">
      <alignment wrapText="1"/>
    </xf>
    <xf numFmtId="0" fontId="47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49" fillId="3" borderId="1" xfId="0" applyNumberFormat="1" applyFont="1" applyFill="1" applyBorder="1" applyAlignment="1">
      <alignment vertical="top" wrapText="1"/>
    </xf>
    <xf numFmtId="0" fontId="50" fillId="7" borderId="1" xfId="0" applyFont="1" applyFill="1" applyBorder="1" applyAlignment="1">
      <alignment vertical="top" wrapText="1"/>
    </xf>
    <xf numFmtId="4" fontId="50" fillId="7" borderId="1" xfId="0" applyNumberFormat="1" applyFont="1" applyFill="1" applyBorder="1" applyAlignment="1">
      <alignment vertical="top" wrapText="1"/>
    </xf>
    <xf numFmtId="0" fontId="50" fillId="7" borderId="0" xfId="0" applyFont="1" applyFill="1" applyBorder="1" applyAlignment="1">
      <alignment vertical="top" wrapText="1"/>
    </xf>
    <xf numFmtId="0" fontId="51" fillId="7" borderId="0" xfId="0" applyFont="1" applyFill="1" applyAlignment="1">
      <alignment wrapText="1"/>
    </xf>
    <xf numFmtId="0" fontId="52" fillId="0" borderId="0" xfId="0" applyFont="1" applyAlignment="1">
      <alignment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53" fillId="7" borderId="1" xfId="0" applyNumberFormat="1" applyFont="1" applyFill="1" applyBorder="1" applyAlignment="1">
      <alignment vertical="top" wrapText="1"/>
    </xf>
    <xf numFmtId="4" fontId="30" fillId="0" borderId="1" xfId="0" applyNumberFormat="1" applyFont="1" applyBorder="1" applyAlignment="1">
      <alignment vertical="top" wrapText="1"/>
    </xf>
    <xf numFmtId="0" fontId="50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" fontId="49" fillId="5" borderId="1" xfId="0" applyNumberFormat="1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52" fillId="5" borderId="0" xfId="0" applyFont="1" applyFill="1" applyAlignment="1">
      <alignment wrapText="1"/>
    </xf>
    <xf numFmtId="0" fontId="50" fillId="0" borderId="1" xfId="0" applyFont="1" applyBorder="1" applyAlignment="1">
      <alignment vertical="top" wrapText="1"/>
    </xf>
    <xf numFmtId="4" fontId="50" fillId="0" borderId="1" xfId="0" applyNumberFormat="1" applyFont="1" applyBorder="1" applyAlignment="1">
      <alignment vertical="top" wrapText="1"/>
    </xf>
    <xf numFmtId="0" fontId="50" fillId="0" borderId="0" xfId="0" applyFont="1" applyBorder="1" applyAlignment="1">
      <alignment vertical="top" wrapText="1"/>
    </xf>
    <xf numFmtId="0" fontId="51" fillId="0" borderId="0" xfId="0" applyFont="1" applyAlignment="1">
      <alignment wrapText="1"/>
    </xf>
    <xf numFmtId="0" fontId="16" fillId="5" borderId="1" xfId="0" applyFont="1" applyFill="1" applyBorder="1" applyAlignment="1">
      <alignment vertical="top" wrapText="1"/>
    </xf>
    <xf numFmtId="4" fontId="50" fillId="5" borderId="1" xfId="0" applyNumberFormat="1" applyFont="1" applyFill="1" applyBorder="1" applyAlignment="1">
      <alignment vertical="top" wrapText="1"/>
    </xf>
    <xf numFmtId="0" fontId="16" fillId="5" borderId="0" xfId="0" applyFont="1" applyFill="1" applyBorder="1" applyAlignment="1">
      <alignment vertical="top" wrapText="1"/>
    </xf>
    <xf numFmtId="0" fontId="47" fillId="5" borderId="0" xfId="0" applyFont="1" applyFill="1" applyAlignment="1">
      <alignment wrapText="1"/>
    </xf>
    <xf numFmtId="0" fontId="8" fillId="6" borderId="1" xfId="0" applyFont="1" applyFill="1" applyBorder="1" applyAlignment="1">
      <alignment vertical="top" wrapText="1"/>
    </xf>
    <xf numFmtId="4" fontId="8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52" fillId="6" borderId="0" xfId="0" applyFont="1" applyFill="1" applyAlignment="1">
      <alignment wrapText="1"/>
    </xf>
    <xf numFmtId="0" fontId="8" fillId="0" borderId="0" xfId="0" applyFont="1" applyAlignment="1">
      <alignment horizontal="center"/>
    </xf>
    <xf numFmtId="0" fontId="54" fillId="0" borderId="0" xfId="0" applyFont="1"/>
    <xf numFmtId="0" fontId="16" fillId="0" borderId="1" xfId="0" applyFont="1" applyBorder="1" applyAlignment="1">
      <alignment wrapText="1"/>
    </xf>
    <xf numFmtId="49" fontId="16" fillId="0" borderId="1" xfId="3" applyFont="1" applyBorder="1" applyAlignment="1" applyProtection="1">
      <alignment horizontal="left" vertical="center" wrapText="1"/>
    </xf>
    <xf numFmtId="170" fontId="16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horizontal="center" vertical="top"/>
    </xf>
    <xf numFmtId="0" fontId="16" fillId="0" borderId="0" xfId="0" applyFont="1"/>
    <xf numFmtId="0" fontId="1" fillId="0" borderId="1" xfId="0" applyFont="1" applyBorder="1" applyAlignment="1">
      <alignment horizontal="center" wrapText="1"/>
    </xf>
    <xf numFmtId="0" fontId="16" fillId="8" borderId="1" xfId="0" applyFont="1" applyFill="1" applyBorder="1" applyAlignment="1">
      <alignment vertical="top" wrapText="1"/>
    </xf>
    <xf numFmtId="4" fontId="16" fillId="8" borderId="1" xfId="0" applyNumberFormat="1" applyFont="1" applyFill="1" applyBorder="1" applyAlignment="1">
      <alignment vertical="top" wrapText="1"/>
    </xf>
    <xf numFmtId="0" fontId="16" fillId="8" borderId="0" xfId="0" applyFont="1" applyFill="1" applyBorder="1" applyAlignment="1">
      <alignment vertical="top" wrapText="1"/>
    </xf>
    <xf numFmtId="170" fontId="18" fillId="0" borderId="1" xfId="3" applyNumberFormat="1" applyFont="1" applyBorder="1" applyAlignment="1" applyProtection="1">
      <alignment horizontal="lef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55" fillId="2" borderId="0" xfId="0" applyFont="1" applyFill="1"/>
    <xf numFmtId="0" fontId="55" fillId="0" borderId="0" xfId="0" applyFont="1"/>
    <xf numFmtId="0" fontId="55" fillId="0" borderId="0" xfId="0" applyFont="1" applyFill="1" applyProtection="1">
      <protection locked="0"/>
    </xf>
    <xf numFmtId="0" fontId="55" fillId="0" borderId="0" xfId="0" applyFo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top" wrapText="1"/>
    </xf>
    <xf numFmtId="49" fontId="37" fillId="0" borderId="1" xfId="0" applyNumberFormat="1" applyFont="1" applyFill="1" applyBorder="1" applyAlignment="1">
      <alignment horizontal="center" vertical="top" wrapText="1"/>
    </xf>
    <xf numFmtId="43" fontId="37" fillId="0" borderId="5" xfId="1" applyNumberFormat="1" applyFont="1" applyFill="1" applyBorder="1" applyAlignment="1">
      <alignment horizontal="center" vertical="top" wrapText="1"/>
    </xf>
    <xf numFmtId="43" fontId="16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49" fontId="56" fillId="0" borderId="1" xfId="0" applyNumberFormat="1" applyFont="1" applyFill="1" applyBorder="1" applyAlignment="1">
      <alignment horizontal="center" vertical="top" wrapText="1"/>
    </xf>
    <xf numFmtId="0" fontId="56" fillId="0" borderId="1" xfId="0" applyFont="1" applyFill="1" applyBorder="1" applyAlignment="1">
      <alignment horizontal="center" vertical="top" wrapText="1"/>
    </xf>
    <xf numFmtId="43" fontId="37" fillId="0" borderId="1" xfId="1" applyNumberFormat="1" applyFont="1" applyFill="1" applyBorder="1" applyAlignment="1">
      <alignment horizontal="center" vertical="top" wrapText="1"/>
    </xf>
    <xf numFmtId="43" fontId="16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top" wrapText="1"/>
    </xf>
    <xf numFmtId="49" fontId="23" fillId="0" borderId="0" xfId="0" applyNumberFormat="1" applyFont="1" applyFill="1"/>
    <xf numFmtId="2" fontId="23" fillId="0" borderId="0" xfId="0" applyNumberFormat="1" applyFont="1" applyFill="1"/>
    <xf numFmtId="43" fontId="23" fillId="0" borderId="0" xfId="0" applyNumberFormat="1" applyFont="1" applyFill="1"/>
    <xf numFmtId="0" fontId="21" fillId="2" borderId="0" xfId="0" applyFont="1" applyFill="1"/>
    <xf numFmtId="0" fontId="37" fillId="9" borderId="1" xfId="0" applyFont="1" applyFill="1" applyBorder="1" applyAlignment="1">
      <alignment vertical="top" wrapText="1"/>
    </xf>
    <xf numFmtId="4" fontId="37" fillId="9" borderId="1" xfId="0" applyNumberFormat="1" applyFont="1" applyFill="1" applyBorder="1" applyAlignment="1">
      <alignment vertical="top" wrapText="1"/>
    </xf>
    <xf numFmtId="0" fontId="37" fillId="9" borderId="0" xfId="0" applyFont="1" applyFill="1" applyBorder="1" applyAlignment="1">
      <alignment vertical="top" wrapText="1"/>
    </xf>
    <xf numFmtId="0" fontId="52" fillId="9" borderId="0" xfId="0" applyFont="1" applyFill="1" applyAlignment="1">
      <alignment wrapText="1"/>
    </xf>
    <xf numFmtId="0" fontId="9" fillId="9" borderId="0" xfId="0" applyFont="1" applyFill="1" applyAlignment="1">
      <alignment wrapText="1"/>
    </xf>
    <xf numFmtId="0" fontId="2" fillId="9" borderId="1" xfId="0" applyFont="1" applyFill="1" applyBorder="1" applyAlignment="1">
      <alignment horizontal="center" wrapText="1"/>
    </xf>
    <xf numFmtId="0" fontId="2" fillId="9" borderId="0" xfId="0" applyFont="1" applyFill="1" applyBorder="1" applyAlignment="1">
      <alignment horizontal="center" wrapText="1"/>
    </xf>
    <xf numFmtId="4" fontId="8" fillId="9" borderId="1" xfId="0" applyNumberFormat="1" applyFont="1" applyFill="1" applyBorder="1" applyAlignment="1">
      <alignment vertical="top" wrapText="1"/>
    </xf>
    <xf numFmtId="4" fontId="21" fillId="0" borderId="0" xfId="0" applyNumberFormat="1" applyFont="1"/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1" fontId="16" fillId="0" borderId="14" xfId="2" applyNumberFormat="1" applyFont="1" applyFill="1" applyBorder="1" applyProtection="1">
      <alignment horizontal="center" vertical="center" shrinkToFit="1"/>
      <protection locked="0"/>
    </xf>
    <xf numFmtId="0" fontId="23" fillId="0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 wrapText="1"/>
    </xf>
    <xf numFmtId="0" fontId="37" fillId="10" borderId="1" xfId="0" applyFont="1" applyFill="1" applyBorder="1" applyAlignment="1">
      <alignment vertical="top" wrapText="1"/>
    </xf>
    <xf numFmtId="4" fontId="8" fillId="1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4" fontId="54" fillId="4" borderId="0" xfId="0" applyNumberFormat="1" applyFont="1" applyFill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top" wrapText="1"/>
    </xf>
    <xf numFmtId="4" fontId="16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6" fillId="0" borderId="6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43" fontId="16" fillId="0" borderId="5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right"/>
    </xf>
    <xf numFmtId="4" fontId="16" fillId="0" borderId="1" xfId="0" applyNumberFormat="1" applyFont="1" applyBorder="1" applyAlignment="1">
      <alignment horizontal="righ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48" fillId="0" borderId="0" xfId="0" applyFont="1" applyAlignment="1">
      <alignment horizontal="center" vertical="top" wrapText="1"/>
    </xf>
    <xf numFmtId="4" fontId="16" fillId="0" borderId="6" xfId="0" applyNumberFormat="1" applyFont="1" applyBorder="1" applyAlignment="1">
      <alignment horizontal="right" vertical="top" wrapText="1"/>
    </xf>
    <xf numFmtId="4" fontId="16" fillId="0" borderId="7" xfId="0" applyNumberFormat="1" applyFont="1" applyBorder="1" applyAlignment="1">
      <alignment horizontal="right" vertical="top" wrapText="1"/>
    </xf>
    <xf numFmtId="4" fontId="16" fillId="0" borderId="5" xfId="0" applyNumberFormat="1" applyFont="1" applyBorder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" fontId="41" fillId="0" borderId="0" xfId="0" applyNumberFormat="1" applyFont="1" applyAlignment="1">
      <alignment horizontal="center" vertical="top" wrapText="1"/>
    </xf>
    <xf numFmtId="4" fontId="18" fillId="0" borderId="6" xfId="0" applyNumberFormat="1" applyFont="1" applyBorder="1" applyAlignment="1">
      <alignment horizontal="right" vertical="top" wrapText="1"/>
    </xf>
    <xf numFmtId="4" fontId="18" fillId="0" borderId="7" xfId="0" applyNumberFormat="1" applyFont="1" applyBorder="1" applyAlignment="1">
      <alignment horizontal="right" vertical="top" wrapText="1"/>
    </xf>
    <xf numFmtId="4" fontId="18" fillId="0" borderId="5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8" fillId="0" borderId="0" xfId="0" applyFont="1" applyFill="1" applyAlignment="1" applyProtection="1">
      <alignment horizontal="right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1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4" fillId="0" borderId="0" xfId="0" applyFont="1" applyAlignment="1">
      <alignment horizontal="center" wrapText="1"/>
    </xf>
    <xf numFmtId="0" fontId="23" fillId="0" borderId="0" xfId="0" applyFont="1" applyFill="1" applyAlignment="1" applyProtection="1">
      <alignment horizontal="right" vertical="top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23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right" vertical="top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justify" vertical="top"/>
    </xf>
    <xf numFmtId="0" fontId="16" fillId="0" borderId="1" xfId="0" applyFont="1" applyFill="1" applyBorder="1"/>
    <xf numFmtId="49" fontId="16" fillId="0" borderId="1" xfId="3" applyFont="1" applyFill="1" applyBorder="1" applyAlignment="1" applyProtection="1">
      <alignment horizontal="left" vertical="top" wrapText="1"/>
      <protection locked="0"/>
    </xf>
    <xf numFmtId="1" fontId="8" fillId="0" borderId="14" xfId="2" applyNumberFormat="1" applyFont="1" applyFill="1" applyBorder="1" applyProtection="1">
      <alignment horizontal="center" vertical="center" shrinkToFit="1"/>
      <protection locked="0"/>
    </xf>
    <xf numFmtId="49" fontId="8" fillId="0" borderId="1" xfId="3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7" xfId="4" applyNumberFormat="1" applyFont="1" applyFill="1" applyAlignment="1" applyProtection="1">
      <alignment horizontal="center" vertical="center"/>
    </xf>
    <xf numFmtId="49" fontId="16" fillId="0" borderId="17" xfId="4" applyNumberFormat="1" applyFont="1" applyFill="1" applyAlignment="1" applyProtection="1">
      <alignment horizontal="center" vertical="center"/>
    </xf>
    <xf numFmtId="0" fontId="16" fillId="0" borderId="18" xfId="5" applyNumberFormat="1" applyFont="1" applyFill="1" applyAlignment="1" applyProtection="1">
      <alignment horizontal="left" wrapText="1"/>
    </xf>
    <xf numFmtId="0" fontId="16" fillId="3" borderId="1" xfId="0" applyFont="1" applyFill="1" applyBorder="1" applyAlignment="1" applyProtection="1">
      <alignment vertical="top" wrapText="1"/>
      <protection locked="0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2" fontId="23" fillId="0" borderId="0" xfId="0" applyNumberFormat="1" applyFont="1" applyFill="1" applyProtection="1">
      <protection locked="0"/>
    </xf>
    <xf numFmtId="43" fontId="23" fillId="0" borderId="0" xfId="0" applyNumberFormat="1" applyFont="1" applyFill="1" applyProtection="1">
      <protection locked="0"/>
    </xf>
    <xf numFmtId="4" fontId="23" fillId="0" borderId="0" xfId="0" applyNumberFormat="1" applyFont="1" applyFill="1" applyProtection="1">
      <protection locked="0"/>
    </xf>
    <xf numFmtId="4" fontId="23" fillId="0" borderId="0" xfId="0" applyNumberFormat="1" applyFont="1" applyFill="1"/>
    <xf numFmtId="0" fontId="23" fillId="0" borderId="0" xfId="0" applyFont="1" applyFill="1" applyAlignment="1">
      <alignment horizontal="center" vertical="top"/>
    </xf>
    <xf numFmtId="49" fontId="23" fillId="0" borderId="0" xfId="0" applyNumberFormat="1" applyFont="1" applyFill="1" applyAlignment="1">
      <alignment horizontal="right"/>
    </xf>
    <xf numFmtId="43" fontId="16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6" fillId="0" borderId="1" xfId="1" applyNumberFormat="1" applyFont="1" applyFill="1" applyBorder="1" applyAlignment="1" applyProtection="1">
      <alignment horizontal="center" vertical="top" wrapText="1"/>
    </xf>
    <xf numFmtId="49" fontId="16" fillId="0" borderId="15" xfId="0" applyNumberFormat="1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vertical="top" wrapText="1"/>
    </xf>
    <xf numFmtId="49" fontId="37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49" fontId="16" fillId="0" borderId="6" xfId="0" applyNumberFormat="1" applyFont="1" applyFill="1" applyBorder="1" applyAlignment="1">
      <alignment horizontal="center" vertical="top" wrapText="1"/>
    </xf>
    <xf numFmtId="43" fontId="16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0" fontId="16" fillId="0" borderId="0" xfId="0" applyFont="1" applyFill="1" applyAlignment="1">
      <alignment vertical="top"/>
    </xf>
    <xf numFmtId="49" fontId="16" fillId="0" borderId="0" xfId="0" applyNumberFormat="1" applyFont="1" applyFill="1" applyAlignment="1">
      <alignment horizontal="center" vertical="top"/>
    </xf>
    <xf numFmtId="49" fontId="16" fillId="0" borderId="0" xfId="0" applyNumberFormat="1" applyFont="1" applyFill="1"/>
    <xf numFmtId="0" fontId="16" fillId="0" borderId="0" xfId="0" applyFont="1" applyFill="1" applyAlignment="1"/>
    <xf numFmtId="0" fontId="23" fillId="0" borderId="1" xfId="0" applyFont="1" applyFill="1" applyBorder="1" applyAlignment="1">
      <alignment vertical="top"/>
    </xf>
    <xf numFmtId="49" fontId="23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43" fontId="16" fillId="0" borderId="1" xfId="0" applyNumberFormat="1" applyFont="1" applyFill="1" applyBorder="1" applyAlignment="1">
      <alignment vertical="top"/>
    </xf>
    <xf numFmtId="43" fontId="8" fillId="0" borderId="1" xfId="0" applyNumberFormat="1" applyFont="1" applyFill="1" applyBorder="1" applyAlignment="1">
      <alignment vertical="top"/>
    </xf>
    <xf numFmtId="0" fontId="16" fillId="0" borderId="0" xfId="0" applyFont="1" applyFill="1"/>
    <xf numFmtId="43" fontId="16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 wrapText="1"/>
    </xf>
    <xf numFmtId="0" fontId="52" fillId="0" borderId="0" xfId="0" applyFont="1" applyFill="1" applyAlignment="1">
      <alignment horizont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center" vertical="top" wrapText="1"/>
    </xf>
    <xf numFmtId="49" fontId="16" fillId="0" borderId="6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4" fontId="16" fillId="0" borderId="6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49" fontId="16" fillId="0" borderId="0" xfId="0" applyNumberFormat="1" applyFont="1" applyFill="1" applyBorder="1" applyAlignment="1">
      <alignment wrapText="1"/>
    </xf>
    <xf numFmtId="166" fontId="16" fillId="0" borderId="0" xfId="0" applyNumberFormat="1" applyFont="1" applyFill="1" applyBorder="1" applyAlignment="1">
      <alignment horizontal="right" wrapText="1"/>
    </xf>
    <xf numFmtId="166" fontId="16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/>
    <xf numFmtId="0" fontId="16" fillId="0" borderId="0" xfId="0" applyFont="1" applyFill="1" applyBorder="1" applyAlignment="1">
      <alignment vertical="top"/>
    </xf>
    <xf numFmtId="166" fontId="16" fillId="0" borderId="0" xfId="0" applyNumberFormat="1" applyFont="1" applyFill="1" applyBorder="1"/>
    <xf numFmtId="166" fontId="16" fillId="0" borderId="0" xfId="0" applyNumberFormat="1" applyFont="1" applyFill="1"/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3;&#1103;%20&#1076;&#1086;&#1082;&#1091;&#1084;&#1077;&#1085;&#1090;&#1086;&#1074;/&#1041;&#1070;&#1044;&#1046;&#1045;&#1058;&#1067;%20&#1055;&#1054;%20&#1043;&#1054;&#1044;&#1040;&#1052;/&#1041;&#1070;&#1044;&#1046;&#1045;&#1058;%202020/&#1055;&#1056;&#1048;&#1051;&#1054;&#1046;&#1045;&#1053;&#1048;&#1071;%20(&#1056;&#1040;&#1041;&#1054;&#1063;&#1040;&#107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 отчету"/>
      <sheetName val="для КС"/>
      <sheetName val="пр.р."/>
      <sheetName val="пр.4"/>
      <sheetName val="табл.к пояс.з."/>
      <sheetName val="ээ"/>
      <sheetName val="безвозм.пост."/>
      <sheetName val="безвозм.пост.расх."/>
      <sheetName val="план работы"/>
      <sheetName val="для программы"/>
      <sheetName val="Пр. 1"/>
      <sheetName val="Пр. 2"/>
      <sheetName val="Пр. 3"/>
      <sheetName val="Пр. 4"/>
      <sheetName val="Пр. 5"/>
      <sheetName val="Пр. 6"/>
      <sheetName val="Пр. 7 "/>
      <sheetName val="Пр. 8"/>
      <sheetName val="Пр. 9"/>
      <sheetName val="Пр.10"/>
      <sheetName val="Пр. 11"/>
      <sheetName val="Пр. 12"/>
      <sheetName val="Пр. 13"/>
      <sheetName val="у.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I4">
            <v>10751300</v>
          </cell>
        </row>
        <row r="19">
          <cell r="H19">
            <v>8137144.0999999996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68"/>
  <sheetViews>
    <sheetView topLeftCell="A5" workbookViewId="0">
      <selection activeCell="A9" sqref="A9:H9"/>
    </sheetView>
  </sheetViews>
  <sheetFormatPr defaultRowHeight="15"/>
  <cols>
    <col min="1" max="1" width="7.28515625" style="85" customWidth="1"/>
    <col min="2" max="2" width="135.140625" style="85" customWidth="1"/>
    <col min="3" max="3" width="14" style="85" customWidth="1"/>
    <col min="4" max="4" width="13.85546875" style="85" customWidth="1"/>
    <col min="5" max="5" width="17" style="85" customWidth="1"/>
    <col min="6" max="6" width="11.5703125" customWidth="1"/>
    <col min="7" max="7" width="14.5703125" style="136" customWidth="1"/>
    <col min="8" max="8" width="5.42578125" style="136" customWidth="1"/>
    <col min="9" max="9" width="12.42578125" bestFit="1" customWidth="1"/>
    <col min="10" max="10" width="11.42578125" bestFit="1" customWidth="1"/>
  </cols>
  <sheetData>
    <row r="1" spans="2:10" ht="15.75">
      <c r="C1" s="239">
        <v>2021</v>
      </c>
      <c r="D1" s="239">
        <v>2022</v>
      </c>
      <c r="E1" s="239">
        <v>2023</v>
      </c>
    </row>
    <row r="2" spans="2:10">
      <c r="B2" s="240" t="s">
        <v>169</v>
      </c>
    </row>
    <row r="3" spans="2:10" ht="15.75">
      <c r="B3" s="241" t="s">
        <v>21</v>
      </c>
      <c r="C3" s="78">
        <v>6359600</v>
      </c>
      <c r="D3" s="78">
        <v>6191300</v>
      </c>
      <c r="E3" s="78">
        <v>6203100</v>
      </c>
      <c r="G3" s="137">
        <f>C3+D3+E3</f>
        <v>18754000</v>
      </c>
      <c r="H3" s="137"/>
      <c r="I3" s="35">
        <f>G3-[1]безвозм.пост.!$I$4</f>
        <v>8002700</v>
      </c>
      <c r="J3" s="35"/>
    </row>
    <row r="4" spans="2:10" ht="15.75">
      <c r="B4" s="242" t="s">
        <v>108</v>
      </c>
      <c r="C4" s="77">
        <v>184120</v>
      </c>
      <c r="D4" s="78"/>
      <c r="E4" s="78"/>
    </row>
    <row r="5" spans="2:10" ht="31.5">
      <c r="B5" s="152" t="s">
        <v>22</v>
      </c>
      <c r="C5" s="77">
        <f t="shared" ref="C5:E5" si="0">SUM(C6:C8)</f>
        <v>232400</v>
      </c>
      <c r="D5" s="77">
        <f t="shared" si="0"/>
        <v>234700</v>
      </c>
      <c r="E5" s="77">
        <f t="shared" si="0"/>
        <v>243500</v>
      </c>
      <c r="G5" s="137">
        <f>C5+D5</f>
        <v>467100</v>
      </c>
      <c r="H5" s="137"/>
      <c r="I5" s="35">
        <f>C5+D5+E5</f>
        <v>710600</v>
      </c>
      <c r="J5" s="35"/>
    </row>
    <row r="6" spans="2:10" ht="15.75">
      <c r="B6" s="152"/>
      <c r="C6" s="77">
        <v>146000</v>
      </c>
      <c r="D6" s="77">
        <v>146000</v>
      </c>
      <c r="E6" s="77">
        <v>146000</v>
      </c>
    </row>
    <row r="7" spans="2:10" ht="15.75">
      <c r="B7" s="152"/>
      <c r="C7" s="77">
        <v>44000</v>
      </c>
      <c r="D7" s="77">
        <v>44000</v>
      </c>
      <c r="E7" s="77">
        <v>44000</v>
      </c>
    </row>
    <row r="8" spans="2:10" ht="15.75">
      <c r="B8" s="152"/>
      <c r="C8" s="78">
        <v>42400</v>
      </c>
      <c r="D8" s="78">
        <v>44700</v>
      </c>
      <c r="E8" s="78">
        <v>53500</v>
      </c>
    </row>
    <row r="9" spans="2:10" ht="47.25">
      <c r="B9" s="243" t="s">
        <v>420</v>
      </c>
      <c r="C9" s="77">
        <v>650898</v>
      </c>
      <c r="D9" s="77"/>
      <c r="E9" s="77"/>
      <c r="F9" s="196"/>
      <c r="G9" s="195">
        <f>C9*5%</f>
        <v>32544.9</v>
      </c>
      <c r="H9" s="196">
        <v>0.05</v>
      </c>
    </row>
    <row r="10" spans="2:10" ht="15.75">
      <c r="B10" s="243" t="s">
        <v>218</v>
      </c>
      <c r="C10" s="77">
        <f>C9*100/130.2</f>
        <v>499921.65898617514</v>
      </c>
      <c r="D10" s="77"/>
      <c r="E10" s="77"/>
    </row>
    <row r="11" spans="2:10" ht="15.75">
      <c r="B11" s="243" t="s">
        <v>219</v>
      </c>
      <c r="C11" s="77">
        <f>C9-C10</f>
        <v>150976.34101382486</v>
      </c>
      <c r="D11" s="77"/>
      <c r="E11" s="77"/>
    </row>
    <row r="12" spans="2:10" ht="15.75">
      <c r="B12" s="243" t="s">
        <v>435</v>
      </c>
      <c r="C12" s="77">
        <v>0</v>
      </c>
      <c r="D12" s="77"/>
      <c r="E12" s="77"/>
    </row>
    <row r="13" spans="2:10" ht="15.75">
      <c r="B13" s="243"/>
      <c r="C13" s="77"/>
      <c r="D13" s="77"/>
      <c r="E13" s="77"/>
    </row>
    <row r="14" spans="2:10" ht="31.5">
      <c r="B14" s="255" t="s">
        <v>543</v>
      </c>
      <c r="C14" s="256">
        <v>133000</v>
      </c>
      <c r="D14" s="256"/>
      <c r="E14" s="256"/>
    </row>
    <row r="15" spans="2:10" ht="15.75">
      <c r="B15" s="243"/>
      <c r="C15" s="77"/>
      <c r="D15" s="77"/>
      <c r="E15" s="77"/>
    </row>
    <row r="16" spans="2:10" ht="56.25">
      <c r="B16" s="303" t="s">
        <v>24</v>
      </c>
      <c r="C16" s="304">
        <f>C17+C19+C28+C32+C36+C66+C38+C40+C45+C47+C49+C51+C53+C55+C57+C59+C61+C63</f>
        <v>10684327.279999999</v>
      </c>
      <c r="D16" s="304">
        <f t="shared" ref="D16:E16" si="1">D17+D19+D28+D32+D36+D66+D38+D40+D45+D47+D49+D51+D53+D55+D57+D59+D61</f>
        <v>4001916.58</v>
      </c>
      <c r="E16" s="304">
        <f t="shared" si="1"/>
        <v>4001916.58</v>
      </c>
      <c r="G16" s="137"/>
      <c r="H16" s="137"/>
      <c r="I16" s="35">
        <f>C16+D16+E16</f>
        <v>18688160.439999998</v>
      </c>
      <c r="J16" s="35"/>
    </row>
    <row r="17" spans="1:10" s="31" customFormat="1" ht="15.75">
      <c r="A17" s="82"/>
      <c r="B17" s="84" t="s">
        <v>225</v>
      </c>
      <c r="C17" s="244">
        <v>0</v>
      </c>
      <c r="D17" s="245">
        <v>0</v>
      </c>
      <c r="E17" s="245">
        <v>0</v>
      </c>
      <c r="G17" s="123"/>
      <c r="H17" s="138"/>
      <c r="I17" s="46">
        <f>I16-[1]безвозм.пост.!$H$19</f>
        <v>10551016.339999998</v>
      </c>
    </row>
    <row r="18" spans="1:10" s="124" customFormat="1" ht="9.75" customHeight="1">
      <c r="A18" s="246"/>
      <c r="B18" s="84"/>
      <c r="C18" s="244"/>
      <c r="D18" s="245"/>
      <c r="E18" s="245"/>
      <c r="G18" s="139"/>
      <c r="H18" s="140"/>
    </row>
    <row r="19" spans="1:10" s="31" customFormat="1" ht="17.25" customHeight="1">
      <c r="A19" s="82"/>
      <c r="B19" s="305" t="s">
        <v>224</v>
      </c>
      <c r="C19" s="307">
        <f>SUM(C20:C26)</f>
        <v>784262</v>
      </c>
      <c r="D19" s="307">
        <f t="shared" ref="D19:E19" si="2">SUM(D20:D26)</f>
        <v>788399.58</v>
      </c>
      <c r="E19" s="307">
        <f t="shared" si="2"/>
        <v>788399.58</v>
      </c>
      <c r="G19" s="138"/>
      <c r="H19" s="138"/>
    </row>
    <row r="20" spans="1:10" ht="15.75">
      <c r="B20" s="308" t="s">
        <v>218</v>
      </c>
      <c r="C20" s="309">
        <f>F21*100/130.2</f>
        <v>535384.79262672819</v>
      </c>
      <c r="D20" s="309">
        <f>C20</f>
        <v>535384.79262672819</v>
      </c>
      <c r="E20" s="309">
        <f>C20</f>
        <v>535384.79262672819</v>
      </c>
      <c r="G20" s="137">
        <v>679650.12</v>
      </c>
      <c r="H20" s="137"/>
      <c r="J20" s="137"/>
    </row>
    <row r="21" spans="1:10" ht="15.75">
      <c r="B21" s="308" t="s">
        <v>219</v>
      </c>
      <c r="C21" s="309">
        <f>F21-C20</f>
        <v>161686.20737327181</v>
      </c>
      <c r="D21" s="309">
        <f>C21</f>
        <v>161686.20737327181</v>
      </c>
      <c r="E21" s="309">
        <f>C21</f>
        <v>161686.20737327181</v>
      </c>
      <c r="F21" s="46">
        <f>F23-C23-C26</f>
        <v>697071</v>
      </c>
      <c r="G21" s="137">
        <f>C20+C21</f>
        <v>697071</v>
      </c>
      <c r="H21" s="137"/>
      <c r="I21" s="46"/>
      <c r="J21" s="137"/>
    </row>
    <row r="22" spans="1:10" ht="15.75">
      <c r="B22" s="308" t="s">
        <v>316</v>
      </c>
      <c r="C22" s="309">
        <v>0</v>
      </c>
      <c r="D22" s="310"/>
      <c r="E22" s="310"/>
      <c r="G22" s="137"/>
      <c r="H22" s="137"/>
      <c r="I22" s="46"/>
      <c r="J22" s="137"/>
    </row>
    <row r="23" spans="1:10" ht="15.75">
      <c r="B23" s="308" t="s">
        <v>220</v>
      </c>
      <c r="C23" s="309">
        <v>71461</v>
      </c>
      <c r="D23" s="309">
        <f>G23-D20-D21-D26</f>
        <v>75598.579999999958</v>
      </c>
      <c r="E23" s="309">
        <f>D23</f>
        <v>75598.579999999958</v>
      </c>
      <c r="F23" s="46">
        <v>784262</v>
      </c>
      <c r="G23" s="137">
        <v>788399.58</v>
      </c>
      <c r="H23" s="137"/>
      <c r="I23" s="46"/>
      <c r="J23" s="137"/>
    </row>
    <row r="24" spans="1:10" ht="15.75">
      <c r="B24" s="86" t="s">
        <v>239</v>
      </c>
      <c r="C24" s="77"/>
      <c r="D24" s="77"/>
      <c r="E24" s="77"/>
      <c r="G24" s="137"/>
      <c r="H24" s="137"/>
    </row>
    <row r="25" spans="1:10" ht="15.75">
      <c r="B25" s="86" t="s">
        <v>221</v>
      </c>
      <c r="C25" s="77"/>
      <c r="D25" s="77"/>
      <c r="E25" s="77"/>
      <c r="G25" s="137">
        <f>C20+C21</f>
        <v>697071</v>
      </c>
      <c r="H25" s="137"/>
    </row>
    <row r="26" spans="1:10" ht="15.75">
      <c r="B26" s="308" t="s">
        <v>240</v>
      </c>
      <c r="C26" s="309">
        <v>15730</v>
      </c>
      <c r="D26" s="309">
        <v>15730</v>
      </c>
      <c r="E26" s="309">
        <v>15730</v>
      </c>
      <c r="G26" s="137"/>
      <c r="H26" s="137"/>
    </row>
    <row r="27" spans="1:10" s="36" customFormat="1" ht="9" customHeight="1">
      <c r="A27" s="170"/>
      <c r="B27" s="86"/>
      <c r="C27" s="77"/>
      <c r="D27" s="77"/>
      <c r="E27" s="77"/>
      <c r="G27" s="141"/>
      <c r="H27" s="141"/>
    </row>
    <row r="28" spans="1:10" s="31" customFormat="1" ht="31.5">
      <c r="A28" s="82"/>
      <c r="B28" s="305" t="s">
        <v>217</v>
      </c>
      <c r="C28" s="307">
        <v>393061.12</v>
      </c>
      <c r="D28" s="311"/>
      <c r="E28" s="311"/>
      <c r="G28" s="123"/>
      <c r="H28" s="138"/>
    </row>
    <row r="29" spans="1:10" ht="15.75">
      <c r="B29" s="308" t="s">
        <v>218</v>
      </c>
      <c r="C29" s="309">
        <f>C28*100/130.2</f>
        <v>301890.2611367128</v>
      </c>
      <c r="D29" s="310"/>
      <c r="E29" s="310"/>
      <c r="H29" s="137"/>
    </row>
    <row r="30" spans="1:10" ht="15.75">
      <c r="B30" s="308" t="s">
        <v>219</v>
      </c>
      <c r="C30" s="309">
        <f>C28-C29</f>
        <v>91170.858863287198</v>
      </c>
      <c r="D30" s="310"/>
      <c r="E30" s="310"/>
      <c r="H30" s="137"/>
    </row>
    <row r="31" spans="1:10" s="36" customFormat="1" ht="9.75" customHeight="1">
      <c r="A31" s="170"/>
      <c r="B31" s="86"/>
      <c r="C31" s="77"/>
      <c r="D31" s="78"/>
      <c r="E31" s="78"/>
      <c r="G31" s="142"/>
      <c r="H31" s="141"/>
    </row>
    <row r="32" spans="1:10" s="31" customFormat="1" ht="63">
      <c r="A32" s="82"/>
      <c r="B32" s="305" t="s">
        <v>222</v>
      </c>
      <c r="C32" s="306">
        <v>20687.419999999998</v>
      </c>
      <c r="D32" s="307">
        <f t="shared" ref="D32:E32" si="3">D33+D34</f>
        <v>0</v>
      </c>
      <c r="E32" s="307">
        <f t="shared" si="3"/>
        <v>0</v>
      </c>
      <c r="G32" s="143"/>
      <c r="H32" s="138"/>
    </row>
    <row r="33" spans="1:8" s="34" customFormat="1" ht="15.75">
      <c r="A33" s="85"/>
      <c r="B33" s="308" t="s">
        <v>218</v>
      </c>
      <c r="C33" s="309">
        <f>C32*100/130.2</f>
        <v>15888.955453149001</v>
      </c>
      <c r="D33" s="310"/>
      <c r="E33" s="310"/>
      <c r="G33" s="144"/>
      <c r="H33" s="137"/>
    </row>
    <row r="34" spans="1:8" s="34" customFormat="1" ht="15.75">
      <c r="A34" s="85"/>
      <c r="B34" s="308" t="s">
        <v>219</v>
      </c>
      <c r="C34" s="309">
        <f>C32-C33</f>
        <v>4798.4645468509971</v>
      </c>
      <c r="D34" s="310"/>
      <c r="E34" s="310"/>
      <c r="G34" s="144"/>
      <c r="H34" s="137"/>
    </row>
    <row r="35" spans="1:8" s="125" customFormat="1" ht="9.75" customHeight="1">
      <c r="A35" s="170"/>
      <c r="B35" s="86"/>
      <c r="C35" s="77"/>
      <c r="D35" s="78"/>
      <c r="E35" s="78"/>
      <c r="G35" s="145"/>
      <c r="H35" s="141"/>
    </row>
    <row r="36" spans="1:8" s="31" customFormat="1" ht="15.75">
      <c r="A36" s="82"/>
      <c r="B36" s="305" t="s">
        <v>223</v>
      </c>
      <c r="C36" s="307">
        <v>1718000</v>
      </c>
      <c r="D36" s="307">
        <v>1200000</v>
      </c>
      <c r="E36" s="307">
        <v>1200000</v>
      </c>
      <c r="G36" s="143"/>
      <c r="H36" s="138"/>
    </row>
    <row r="37" spans="1:8" s="124" customFormat="1" ht="9.75" customHeight="1">
      <c r="A37" s="246"/>
      <c r="B37" s="84"/>
      <c r="C37" s="244"/>
      <c r="D37" s="244"/>
      <c r="E37" s="244"/>
      <c r="G37" s="146"/>
      <c r="H37" s="140"/>
    </row>
    <row r="38" spans="1:8" s="31" customFormat="1" ht="15.75">
      <c r="A38" s="82"/>
      <c r="B38" s="305" t="s">
        <v>236</v>
      </c>
      <c r="C38" s="307">
        <v>686000</v>
      </c>
      <c r="D38" s="307">
        <v>335000</v>
      </c>
      <c r="E38" s="307">
        <v>335000</v>
      </c>
      <c r="G38" s="143"/>
      <c r="H38" s="138"/>
    </row>
    <row r="39" spans="1:8" s="124" customFormat="1" ht="9.75" customHeight="1">
      <c r="A39" s="246"/>
      <c r="B39" s="84"/>
      <c r="C39" s="244"/>
      <c r="D39" s="245"/>
      <c r="E39" s="245"/>
      <c r="G39" s="146"/>
      <c r="H39" s="140"/>
    </row>
    <row r="40" spans="1:8" s="34" customFormat="1" ht="31.5">
      <c r="A40" s="85"/>
      <c r="B40" s="308" t="s">
        <v>242</v>
      </c>
      <c r="C40" s="309">
        <f>SUM(C41:C43)</f>
        <v>1429786</v>
      </c>
      <c r="D40" s="309">
        <f t="shared" ref="D40:E40" si="4">SUM(D41:D43)</f>
        <v>679786</v>
      </c>
      <c r="E40" s="309">
        <f t="shared" si="4"/>
        <v>679786</v>
      </c>
      <c r="G40" s="144"/>
      <c r="H40" s="137"/>
    </row>
    <row r="41" spans="1:8" s="31" customFormat="1" ht="15.75">
      <c r="A41" s="82"/>
      <c r="B41" s="305" t="s">
        <v>347</v>
      </c>
      <c r="C41" s="307">
        <v>957005</v>
      </c>
      <c r="D41" s="307">
        <v>357005</v>
      </c>
      <c r="E41" s="307">
        <v>357005</v>
      </c>
      <c r="G41" s="143"/>
      <c r="H41" s="138"/>
    </row>
    <row r="42" spans="1:8" s="31" customFormat="1" ht="15.75">
      <c r="A42" s="82"/>
      <c r="B42" s="308"/>
      <c r="C42" s="309"/>
      <c r="D42" s="309"/>
      <c r="E42" s="309"/>
      <c r="G42" s="143"/>
      <c r="H42" s="138"/>
    </row>
    <row r="43" spans="1:8" s="31" customFormat="1" ht="15.75">
      <c r="A43" s="82"/>
      <c r="B43" s="305" t="s">
        <v>348</v>
      </c>
      <c r="C43" s="307">
        <v>472781</v>
      </c>
      <c r="D43" s="307">
        <v>322781</v>
      </c>
      <c r="E43" s="307">
        <v>322781</v>
      </c>
      <c r="G43" s="143"/>
      <c r="H43" s="138"/>
    </row>
    <row r="44" spans="1:8" s="124" customFormat="1" ht="9.75" customHeight="1">
      <c r="A44" s="246"/>
      <c r="B44" s="86"/>
      <c r="C44" s="77"/>
      <c r="D44" s="77"/>
      <c r="E44" s="77"/>
      <c r="G44" s="146"/>
      <c r="H44" s="140"/>
    </row>
    <row r="45" spans="1:8" s="31" customFormat="1" ht="31.5">
      <c r="A45" s="82"/>
      <c r="B45" s="305" t="s">
        <v>241</v>
      </c>
      <c r="C45" s="307">
        <v>938731</v>
      </c>
      <c r="D45" s="307">
        <v>788731</v>
      </c>
      <c r="E45" s="307">
        <v>788731</v>
      </c>
      <c r="G45" s="143"/>
      <c r="H45" s="138"/>
    </row>
    <row r="46" spans="1:8" s="124" customFormat="1" ht="9.75" customHeight="1">
      <c r="A46" s="246"/>
      <c r="B46" s="84"/>
      <c r="C46" s="244"/>
      <c r="D46" s="244"/>
      <c r="E46" s="244"/>
      <c r="G46" s="146"/>
      <c r="H46" s="140"/>
    </row>
    <row r="47" spans="1:8" s="31" customFormat="1" ht="15.75">
      <c r="A47" s="82"/>
      <c r="B47" s="305" t="s">
        <v>339</v>
      </c>
      <c r="C47" s="311">
        <v>210000</v>
      </c>
      <c r="D47" s="311">
        <v>210000</v>
      </c>
      <c r="E47" s="311">
        <v>210000</v>
      </c>
      <c r="G47" s="143"/>
      <c r="H47" s="138"/>
    </row>
    <row r="48" spans="1:8" s="124" customFormat="1" ht="15.75">
      <c r="A48" s="246"/>
      <c r="B48" s="84"/>
      <c r="C48" s="244"/>
      <c r="D48" s="245"/>
      <c r="E48" s="245"/>
      <c r="G48" s="146"/>
      <c r="H48" s="140"/>
    </row>
    <row r="49" spans="1:8" s="124" customFormat="1" ht="15.75">
      <c r="A49" s="246"/>
      <c r="B49" s="305" t="s">
        <v>436</v>
      </c>
      <c r="C49" s="307">
        <v>1767345</v>
      </c>
      <c r="D49" s="311"/>
      <c r="E49" s="311"/>
      <c r="G49" s="146"/>
      <c r="H49" s="140"/>
    </row>
    <row r="50" spans="1:8" s="124" customFormat="1" ht="15.75">
      <c r="A50" s="246"/>
      <c r="B50" s="84"/>
      <c r="C50" s="244"/>
      <c r="D50" s="245"/>
      <c r="E50" s="245"/>
      <c r="G50" s="146"/>
      <c r="H50" s="140"/>
    </row>
    <row r="51" spans="1:8" s="124" customFormat="1" ht="15.75">
      <c r="A51" s="246"/>
      <c r="B51" s="84" t="s">
        <v>437</v>
      </c>
      <c r="C51" s="244"/>
      <c r="D51" s="245"/>
      <c r="E51" s="245"/>
      <c r="G51" s="146"/>
      <c r="H51" s="140"/>
    </row>
    <row r="52" spans="1:8" s="124" customFormat="1" ht="15.75">
      <c r="A52" s="246"/>
      <c r="B52" s="84"/>
      <c r="C52" s="244"/>
      <c r="D52" s="245"/>
      <c r="E52" s="245"/>
      <c r="G52" s="146"/>
      <c r="H52" s="140"/>
    </row>
    <row r="53" spans="1:8" s="124" customFormat="1" ht="15.75">
      <c r="A53" s="246"/>
      <c r="B53" s="305" t="s">
        <v>537</v>
      </c>
      <c r="C53" s="307">
        <v>726200</v>
      </c>
      <c r="D53" s="311"/>
      <c r="E53" s="311"/>
      <c r="G53" s="146"/>
      <c r="H53" s="140"/>
    </row>
    <row r="54" spans="1:8" s="124" customFormat="1" ht="15.75">
      <c r="A54" s="246"/>
      <c r="B54" s="84"/>
      <c r="C54" s="244"/>
      <c r="D54" s="245"/>
      <c r="E54" s="245"/>
      <c r="G54" s="146"/>
      <c r="H54" s="140"/>
    </row>
    <row r="55" spans="1:8" s="124" customFormat="1" ht="15.75">
      <c r="A55" s="246"/>
      <c r="B55" s="305" t="s">
        <v>549</v>
      </c>
      <c r="C55" s="307">
        <v>600000</v>
      </c>
      <c r="D55" s="311"/>
      <c r="E55" s="311"/>
      <c r="G55" s="146"/>
      <c r="H55" s="140"/>
    </row>
    <row r="56" spans="1:8" s="124" customFormat="1" ht="15.75">
      <c r="A56" s="246"/>
      <c r="B56" s="84"/>
      <c r="C56" s="244"/>
      <c r="D56" s="245"/>
      <c r="E56" s="245"/>
      <c r="G56" s="146"/>
      <c r="H56" s="140"/>
    </row>
    <row r="57" spans="1:8" s="124" customFormat="1" ht="15.75">
      <c r="A57" s="246"/>
      <c r="B57" s="305" t="s">
        <v>550</v>
      </c>
      <c r="C57" s="307">
        <v>518300</v>
      </c>
      <c r="D57" s="311"/>
      <c r="E57" s="311"/>
      <c r="G57" s="146"/>
      <c r="H57" s="140"/>
    </row>
    <row r="58" spans="1:8" s="124" customFormat="1" ht="15.75">
      <c r="A58" s="246"/>
      <c r="B58" s="84"/>
      <c r="C58" s="244"/>
      <c r="D58" s="245"/>
      <c r="E58" s="245"/>
      <c r="G58" s="146"/>
      <c r="H58" s="140"/>
    </row>
    <row r="59" spans="1:8" s="124" customFormat="1" ht="15.75">
      <c r="A59" s="246"/>
      <c r="B59" s="305" t="s">
        <v>551</v>
      </c>
      <c r="C59" s="307">
        <v>500000</v>
      </c>
      <c r="D59" s="311"/>
      <c r="E59" s="311"/>
      <c r="G59" s="146"/>
      <c r="H59" s="140"/>
    </row>
    <row r="60" spans="1:8" s="124" customFormat="1" ht="9.75" customHeight="1">
      <c r="A60" s="246"/>
      <c r="B60" s="84"/>
      <c r="C60" s="244"/>
      <c r="D60" s="245"/>
      <c r="E60" s="245"/>
      <c r="G60" s="146"/>
      <c r="H60" s="140"/>
    </row>
    <row r="61" spans="1:8" s="124" customFormat="1" ht="15.75">
      <c r="A61" s="246"/>
      <c r="B61" s="305" t="s">
        <v>567</v>
      </c>
      <c r="C61" s="307">
        <v>350000</v>
      </c>
      <c r="D61" s="311"/>
      <c r="E61" s="311"/>
      <c r="G61" s="146"/>
      <c r="H61" s="140"/>
    </row>
    <row r="62" spans="1:8" s="124" customFormat="1" ht="9.75" customHeight="1">
      <c r="A62" s="246"/>
      <c r="B62" s="84"/>
      <c r="C62" s="244"/>
      <c r="D62" s="245"/>
      <c r="E62" s="245"/>
      <c r="G62" s="146"/>
      <c r="H62" s="140"/>
    </row>
    <row r="63" spans="1:8" s="124" customFormat="1" ht="15.75">
      <c r="A63" s="246"/>
      <c r="B63" s="305" t="s">
        <v>573</v>
      </c>
      <c r="C63" s="307">
        <v>41954.74</v>
      </c>
      <c r="D63" s="311"/>
      <c r="E63" s="311"/>
      <c r="G63" s="146"/>
      <c r="H63" s="140"/>
    </row>
    <row r="64" spans="1:8" s="124" customFormat="1" ht="9.75" customHeight="1">
      <c r="A64" s="246"/>
      <c r="B64" s="84"/>
      <c r="C64" s="244"/>
      <c r="D64" s="245"/>
      <c r="E64" s="245"/>
      <c r="G64" s="146"/>
      <c r="H64" s="140"/>
    </row>
    <row r="65" spans="1:8" s="124" customFormat="1" ht="9.75" customHeight="1">
      <c r="A65" s="246"/>
      <c r="B65" s="84"/>
      <c r="C65" s="244"/>
      <c r="D65" s="245"/>
      <c r="E65" s="245"/>
      <c r="G65" s="146"/>
      <c r="H65" s="140"/>
    </row>
    <row r="66" spans="1:8" s="31" customFormat="1" ht="15.75">
      <c r="A66" s="82"/>
      <c r="B66" s="84" t="s">
        <v>234</v>
      </c>
      <c r="C66" s="247">
        <v>0</v>
      </c>
      <c r="D66" s="245">
        <v>0</v>
      </c>
      <c r="E66" s="245">
        <v>0</v>
      </c>
      <c r="G66" s="143"/>
      <c r="H66" s="138"/>
    </row>
    <row r="68" spans="1:8" ht="15.75">
      <c r="B68" s="248" t="s">
        <v>207</v>
      </c>
      <c r="C68" s="249">
        <v>27491.279999999999</v>
      </c>
      <c r="D68" s="249"/>
      <c r="E68" s="250">
        <v>27491.279999999999</v>
      </c>
    </row>
  </sheetData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workbookViewId="0">
      <selection sqref="A1:F1048576"/>
    </sheetView>
  </sheetViews>
  <sheetFormatPr defaultRowHeight="15.75"/>
  <cols>
    <col min="1" max="1" width="61.7109375" style="413" customWidth="1"/>
    <col min="2" max="2" width="13.42578125" style="414" customWidth="1"/>
    <col min="3" max="3" width="16.42578125" style="415" customWidth="1"/>
    <col min="4" max="4" width="12.7109375" style="422" customWidth="1"/>
    <col min="5" max="5" width="16.140625" style="422" customWidth="1"/>
    <col min="6" max="6" width="17.42578125" style="422" customWidth="1"/>
    <col min="7" max="7" width="14.7109375" bestFit="1" customWidth="1"/>
    <col min="8" max="8" width="18.140625" customWidth="1"/>
  </cols>
  <sheetData>
    <row r="1" spans="1:6">
      <c r="D1" s="361" t="s">
        <v>193</v>
      </c>
      <c r="E1" s="361"/>
      <c r="F1" s="361"/>
    </row>
    <row r="2" spans="1:6">
      <c r="D2" s="359" t="s">
        <v>33</v>
      </c>
      <c r="E2" s="359"/>
      <c r="F2" s="359"/>
    </row>
    <row r="3" spans="1:6">
      <c r="D3" s="359" t="s">
        <v>109</v>
      </c>
      <c r="E3" s="359"/>
      <c r="F3" s="359"/>
    </row>
    <row r="4" spans="1:6">
      <c r="D4" s="359" t="s">
        <v>27</v>
      </c>
      <c r="E4" s="359"/>
      <c r="F4" s="359"/>
    </row>
    <row r="5" spans="1:6">
      <c r="D5" s="359" t="s">
        <v>28</v>
      </c>
      <c r="E5" s="359"/>
      <c r="F5" s="359"/>
    </row>
    <row r="6" spans="1:6">
      <c r="D6" s="359" t="s">
        <v>459</v>
      </c>
      <c r="E6" s="359"/>
      <c r="F6" s="359"/>
    </row>
    <row r="7" spans="1:6">
      <c r="D7" s="319"/>
      <c r="E7" s="319"/>
      <c r="F7" s="319"/>
    </row>
    <row r="8" spans="1:6" ht="52.5" customHeight="1">
      <c r="A8" s="360" t="s">
        <v>452</v>
      </c>
      <c r="B8" s="360"/>
      <c r="C8" s="360"/>
      <c r="D8" s="360"/>
      <c r="E8" s="416"/>
      <c r="F8" s="416"/>
    </row>
    <row r="10" spans="1:6" ht="31.5">
      <c r="A10" s="318" t="s">
        <v>34</v>
      </c>
      <c r="B10" s="81" t="s">
        <v>128</v>
      </c>
      <c r="C10" s="81" t="s">
        <v>64</v>
      </c>
      <c r="D10" s="318" t="s">
        <v>65</v>
      </c>
      <c r="E10" s="330" t="s">
        <v>42</v>
      </c>
      <c r="F10" s="330"/>
    </row>
    <row r="11" spans="1:6">
      <c r="A11" s="417"/>
      <c r="B11" s="418"/>
      <c r="C11" s="81"/>
      <c r="D11" s="318"/>
      <c r="E11" s="318" t="s">
        <v>358</v>
      </c>
      <c r="F11" s="419" t="s">
        <v>443</v>
      </c>
    </row>
    <row r="12" spans="1:6" s="31" customFormat="1" ht="47.25">
      <c r="A12" s="84" t="s">
        <v>426</v>
      </c>
      <c r="B12" s="81"/>
      <c r="C12" s="81" t="s">
        <v>181</v>
      </c>
      <c r="D12" s="318"/>
      <c r="E12" s="171">
        <f>E13+E39+E34+E52</f>
        <v>17470000</v>
      </c>
      <c r="F12" s="171">
        <f>F13+F39+F34+F52</f>
        <v>17450000</v>
      </c>
    </row>
    <row r="13" spans="1:6" s="31" customFormat="1" ht="75">
      <c r="A13" s="175" t="s">
        <v>425</v>
      </c>
      <c r="B13" s="265"/>
      <c r="C13" s="81" t="s">
        <v>253</v>
      </c>
      <c r="D13" s="318"/>
      <c r="E13" s="171">
        <f>E14+E19+E22+E25+E27+E29+E32</f>
        <v>7391917.4199999999</v>
      </c>
      <c r="F13" s="171">
        <f>F14+F19+F22+F25+F27+F29</f>
        <v>7411917.4199999999</v>
      </c>
    </row>
    <row r="14" spans="1:6" s="31" customFormat="1" ht="31.5">
      <c r="A14" s="84" t="s">
        <v>247</v>
      </c>
      <c r="B14" s="81"/>
      <c r="C14" s="81" t="s">
        <v>308</v>
      </c>
      <c r="D14" s="318"/>
      <c r="E14" s="171">
        <f>E15+E16+E17+E18</f>
        <v>5759000</v>
      </c>
      <c r="F14" s="171">
        <f>F15+F16+F17+F18</f>
        <v>5759000</v>
      </c>
    </row>
    <row r="15" spans="1:6" ht="94.5">
      <c r="A15" s="86" t="s">
        <v>187</v>
      </c>
      <c r="B15" s="73" t="s">
        <v>129</v>
      </c>
      <c r="C15" s="73" t="s">
        <v>254</v>
      </c>
      <c r="D15" s="83">
        <v>100</v>
      </c>
      <c r="E15" s="172">
        <f>Пр.10!G15</f>
        <v>937000</v>
      </c>
      <c r="F15" s="172">
        <f>Пр.10!H15</f>
        <v>937000</v>
      </c>
    </row>
    <row r="16" spans="1:6" ht="94.5">
      <c r="A16" s="86" t="s">
        <v>188</v>
      </c>
      <c r="B16" s="73" t="s">
        <v>130</v>
      </c>
      <c r="C16" s="73" t="s">
        <v>255</v>
      </c>
      <c r="D16" s="83">
        <v>100</v>
      </c>
      <c r="E16" s="172">
        <f>Пр.10!G18</f>
        <v>3392000</v>
      </c>
      <c r="F16" s="172">
        <f>Пр.10!H18</f>
        <v>3392000</v>
      </c>
    </row>
    <row r="17" spans="1:6" s="34" customFormat="1" ht="31.5">
      <c r="A17" s="86" t="s">
        <v>505</v>
      </c>
      <c r="B17" s="73" t="s">
        <v>130</v>
      </c>
      <c r="C17" s="73" t="s">
        <v>255</v>
      </c>
      <c r="D17" s="83">
        <v>200</v>
      </c>
      <c r="E17" s="172">
        <f>Пр.10!G19</f>
        <v>1400000</v>
      </c>
      <c r="F17" s="172">
        <f>Пр.10!H19</f>
        <v>1400000</v>
      </c>
    </row>
    <row r="18" spans="1:6" ht="31.5">
      <c r="A18" s="86" t="s">
        <v>189</v>
      </c>
      <c r="B18" s="73" t="s">
        <v>130</v>
      </c>
      <c r="C18" s="73" t="s">
        <v>255</v>
      </c>
      <c r="D18" s="83">
        <v>800</v>
      </c>
      <c r="E18" s="172">
        <f>Пр.10!G20</f>
        <v>30000</v>
      </c>
      <c r="F18" s="172">
        <f>Пр.10!H20</f>
        <v>30000</v>
      </c>
    </row>
    <row r="19" spans="1:6" s="31" customFormat="1" ht="31.5">
      <c r="A19" s="84" t="s">
        <v>248</v>
      </c>
      <c r="B19" s="81"/>
      <c r="C19" s="81" t="s">
        <v>309</v>
      </c>
      <c r="D19" s="318"/>
      <c r="E19" s="171">
        <f>E20+E21</f>
        <v>22481.42</v>
      </c>
      <c r="F19" s="171">
        <f>F20+F21</f>
        <v>16190.14</v>
      </c>
    </row>
    <row r="20" spans="1:6" s="31" customFormat="1" ht="78.75">
      <c r="A20" s="86" t="s">
        <v>506</v>
      </c>
      <c r="B20" s="73" t="s">
        <v>134</v>
      </c>
      <c r="C20" s="73" t="s">
        <v>256</v>
      </c>
      <c r="D20" s="83">
        <v>200</v>
      </c>
      <c r="E20" s="172">
        <f>Пр.10!G26</f>
        <v>21481.42</v>
      </c>
      <c r="F20" s="172">
        <f>Пр.10!H26</f>
        <v>15190.14</v>
      </c>
    </row>
    <row r="21" spans="1:6" s="31" customFormat="1" ht="47.25">
      <c r="A21" s="86" t="s">
        <v>507</v>
      </c>
      <c r="B21" s="73" t="s">
        <v>134</v>
      </c>
      <c r="C21" s="73" t="s">
        <v>257</v>
      </c>
      <c r="D21" s="83">
        <v>200</v>
      </c>
      <c r="E21" s="172">
        <f>Пр.10!G27</f>
        <v>1000</v>
      </c>
      <c r="F21" s="172">
        <f>Пр.10!H27</f>
        <v>1000</v>
      </c>
    </row>
    <row r="22" spans="1:6" s="31" customFormat="1" ht="31.5">
      <c r="A22" s="84" t="s">
        <v>249</v>
      </c>
      <c r="B22" s="81"/>
      <c r="C22" s="81" t="s">
        <v>310</v>
      </c>
      <c r="D22" s="318"/>
      <c r="E22" s="171">
        <f>E23+E24</f>
        <v>234700</v>
      </c>
      <c r="F22" s="171">
        <f>F23+F24</f>
        <v>243500</v>
      </c>
    </row>
    <row r="23" spans="1:6" s="34" customFormat="1" ht="94.5">
      <c r="A23" s="86" t="s">
        <v>191</v>
      </c>
      <c r="B23" s="73" t="s">
        <v>135</v>
      </c>
      <c r="C23" s="73" t="s">
        <v>258</v>
      </c>
      <c r="D23" s="83">
        <v>100</v>
      </c>
      <c r="E23" s="420">
        <f>Пр.10!G30</f>
        <v>190000</v>
      </c>
      <c r="F23" s="420">
        <f>Пр.10!H30</f>
        <v>190000</v>
      </c>
    </row>
    <row r="24" spans="1:6" s="34" customFormat="1" ht="51" customHeight="1">
      <c r="A24" s="86" t="s">
        <v>518</v>
      </c>
      <c r="B24" s="73" t="s">
        <v>135</v>
      </c>
      <c r="C24" s="73" t="s">
        <v>258</v>
      </c>
      <c r="D24" s="83">
        <v>200</v>
      </c>
      <c r="E24" s="420">
        <f>Пр.10!G31</f>
        <v>44700</v>
      </c>
      <c r="F24" s="420">
        <f>Пр.10!H31</f>
        <v>53500</v>
      </c>
    </row>
    <row r="25" spans="1:6" s="31" customFormat="1" ht="47.25">
      <c r="A25" s="84" t="s">
        <v>250</v>
      </c>
      <c r="B25" s="73"/>
      <c r="C25" s="81" t="s">
        <v>311</v>
      </c>
      <c r="D25" s="318"/>
      <c r="E25" s="171">
        <f>E26</f>
        <v>0</v>
      </c>
      <c r="F25" s="171">
        <f>F26</f>
        <v>27491.279999999999</v>
      </c>
    </row>
    <row r="26" spans="1:6" s="34" customFormat="1" ht="78.75">
      <c r="A26" s="86" t="s">
        <v>190</v>
      </c>
      <c r="B26" s="73" t="s">
        <v>133</v>
      </c>
      <c r="C26" s="73" t="s">
        <v>259</v>
      </c>
      <c r="D26" s="83">
        <v>500</v>
      </c>
      <c r="E26" s="172">
        <f>Пр.10!G22</f>
        <v>0</v>
      </c>
      <c r="F26" s="172">
        <f>Пр.10!H22</f>
        <v>27491.279999999999</v>
      </c>
    </row>
    <row r="27" spans="1:6" s="31" customFormat="1" ht="47.25">
      <c r="A27" s="84" t="s">
        <v>251</v>
      </c>
      <c r="B27" s="73"/>
      <c r="C27" s="81" t="s">
        <v>312</v>
      </c>
      <c r="D27" s="318"/>
      <c r="E27" s="171">
        <f>E28</f>
        <v>230000</v>
      </c>
      <c r="F27" s="171">
        <f>F28</f>
        <v>220000</v>
      </c>
    </row>
    <row r="28" spans="1:6" s="34" customFormat="1" ht="47.25">
      <c r="A28" s="86" t="s">
        <v>192</v>
      </c>
      <c r="B28" s="73" t="s">
        <v>142</v>
      </c>
      <c r="C28" s="73" t="s">
        <v>283</v>
      </c>
      <c r="D28" s="83">
        <v>300</v>
      </c>
      <c r="E28" s="172">
        <f>Пр.10!G52</f>
        <v>230000</v>
      </c>
      <c r="F28" s="172">
        <f>Пр.10!H52</f>
        <v>220000</v>
      </c>
    </row>
    <row r="29" spans="1:6" s="31" customFormat="1" ht="31.5">
      <c r="A29" s="84" t="s">
        <v>252</v>
      </c>
      <c r="B29" s="81"/>
      <c r="C29" s="81" t="s">
        <v>314</v>
      </c>
      <c r="D29" s="318"/>
      <c r="E29" s="171">
        <f>E30+E31</f>
        <v>1145736</v>
      </c>
      <c r="F29" s="171">
        <f>F30+F31</f>
        <v>1145736</v>
      </c>
    </row>
    <row r="30" spans="1:6" s="34" customFormat="1" ht="126">
      <c r="A30" s="86" t="s">
        <v>519</v>
      </c>
      <c r="B30" s="92" t="s">
        <v>245</v>
      </c>
      <c r="C30" s="73" t="s">
        <v>260</v>
      </c>
      <c r="D30" s="83">
        <v>200</v>
      </c>
      <c r="E30" s="172">
        <f>Пр.10!G38</f>
        <v>357005</v>
      </c>
      <c r="F30" s="172">
        <f>Пр.10!H38</f>
        <v>357005</v>
      </c>
    </row>
    <row r="31" spans="1:6" s="34" customFormat="1" ht="63">
      <c r="A31" s="86" t="s">
        <v>520</v>
      </c>
      <c r="B31" s="92" t="s">
        <v>245</v>
      </c>
      <c r="C31" s="73" t="s">
        <v>261</v>
      </c>
      <c r="D31" s="83">
        <v>200</v>
      </c>
      <c r="E31" s="172">
        <f>Пр.10!G39</f>
        <v>788731</v>
      </c>
      <c r="F31" s="172">
        <f>Пр.10!H39</f>
        <v>788731</v>
      </c>
    </row>
    <row r="32" spans="1:6" ht="31.5">
      <c r="A32" s="84" t="s">
        <v>488</v>
      </c>
      <c r="B32" s="81" t="s">
        <v>484</v>
      </c>
      <c r="C32" s="81" t="s">
        <v>489</v>
      </c>
      <c r="D32" s="171"/>
      <c r="E32" s="403">
        <f>E33</f>
        <v>0</v>
      </c>
      <c r="F32" s="403">
        <f>F33</f>
        <v>0</v>
      </c>
    </row>
    <row r="33" spans="1:6" ht="94.5">
      <c r="A33" s="98" t="s">
        <v>509</v>
      </c>
      <c r="B33" s="73" t="s">
        <v>484</v>
      </c>
      <c r="C33" s="73" t="s">
        <v>487</v>
      </c>
      <c r="D33" s="404">
        <v>200</v>
      </c>
      <c r="E33" s="173">
        <f>Пр.10!G41</f>
        <v>0</v>
      </c>
      <c r="F33" s="173">
        <f>Пр.10!H41</f>
        <v>0</v>
      </c>
    </row>
    <row r="34" spans="1:6" s="31" customFormat="1" ht="75">
      <c r="A34" s="175" t="s">
        <v>428</v>
      </c>
      <c r="B34" s="92"/>
      <c r="C34" s="81" t="s">
        <v>264</v>
      </c>
      <c r="D34" s="318"/>
      <c r="E34" s="171">
        <f>E35+E37</f>
        <v>1100000</v>
      </c>
      <c r="F34" s="171">
        <f>F35+F37</f>
        <v>1100000</v>
      </c>
    </row>
    <row r="35" spans="1:6" s="31" customFormat="1" ht="31.5">
      <c r="A35" s="84" t="s">
        <v>290</v>
      </c>
      <c r="B35" s="81"/>
      <c r="C35" s="81" t="s">
        <v>262</v>
      </c>
      <c r="D35" s="318"/>
      <c r="E35" s="171">
        <f>E36</f>
        <v>1000000</v>
      </c>
      <c r="F35" s="171">
        <f>F36</f>
        <v>1000000</v>
      </c>
    </row>
    <row r="36" spans="1:6" ht="63">
      <c r="A36" s="86" t="s">
        <v>510</v>
      </c>
      <c r="B36" s="73" t="s">
        <v>137</v>
      </c>
      <c r="C36" s="73" t="s">
        <v>263</v>
      </c>
      <c r="D36" s="83">
        <v>200</v>
      </c>
      <c r="E36" s="402">
        <f>Пр.10!G34</f>
        <v>1000000</v>
      </c>
      <c r="F36" s="402">
        <f>Пр.10!H34</f>
        <v>1000000</v>
      </c>
    </row>
    <row r="37" spans="1:6" s="31" customFormat="1">
      <c r="A37" s="84" t="s">
        <v>291</v>
      </c>
      <c r="B37" s="81"/>
      <c r="C37" s="81" t="s">
        <v>292</v>
      </c>
      <c r="D37" s="318"/>
      <c r="E37" s="171">
        <f>E38</f>
        <v>100000</v>
      </c>
      <c r="F37" s="171">
        <f>F38</f>
        <v>100000</v>
      </c>
    </row>
    <row r="38" spans="1:6" ht="63">
      <c r="A38" s="86" t="s">
        <v>293</v>
      </c>
      <c r="B38" s="73" t="s">
        <v>303</v>
      </c>
      <c r="C38" s="73" t="s">
        <v>288</v>
      </c>
      <c r="D38" s="83">
        <v>800</v>
      </c>
      <c r="E38" s="402">
        <f>Пр.10!G24</f>
        <v>100000</v>
      </c>
      <c r="F38" s="402">
        <f>Пр.10!H24</f>
        <v>100000</v>
      </c>
    </row>
    <row r="39" spans="1:6" s="31" customFormat="1" ht="75">
      <c r="A39" s="175" t="s">
        <v>429</v>
      </c>
      <c r="B39" s="265"/>
      <c r="C39" s="81" t="s">
        <v>265</v>
      </c>
      <c r="D39" s="318"/>
      <c r="E39" s="412">
        <f>E40+E44+E46+E48</f>
        <v>2117781</v>
      </c>
      <c r="F39" s="412">
        <f>F40+F44+F46+F48</f>
        <v>2087781</v>
      </c>
    </row>
    <row r="40" spans="1:6" s="31" customFormat="1" ht="31.5">
      <c r="A40" s="84" t="s">
        <v>182</v>
      </c>
      <c r="B40" s="81"/>
      <c r="C40" s="81" t="s">
        <v>266</v>
      </c>
      <c r="D40" s="318"/>
      <c r="E40" s="412">
        <f>E41+E42</f>
        <v>522781</v>
      </c>
      <c r="F40" s="412">
        <f>F41+F42</f>
        <v>522781</v>
      </c>
    </row>
    <row r="41" spans="1:6" ht="47.25">
      <c r="A41" s="86" t="s">
        <v>511</v>
      </c>
      <c r="B41" s="73" t="s">
        <v>139</v>
      </c>
      <c r="C41" s="73" t="s">
        <v>267</v>
      </c>
      <c r="D41" s="83">
        <v>200</v>
      </c>
      <c r="E41" s="402">
        <f>Пр.10!G48</f>
        <v>200000</v>
      </c>
      <c r="F41" s="402">
        <f>Пр.10!H48</f>
        <v>200000</v>
      </c>
    </row>
    <row r="42" spans="1:6" s="34" customFormat="1" ht="126">
      <c r="A42" s="168" t="s">
        <v>512</v>
      </c>
      <c r="B42" s="92" t="s">
        <v>245</v>
      </c>
      <c r="C42" s="73" t="s">
        <v>432</v>
      </c>
      <c r="D42" s="83">
        <v>200</v>
      </c>
      <c r="E42" s="173">
        <f>Пр.10!G37</f>
        <v>322781</v>
      </c>
      <c r="F42" s="173">
        <f>Пр.10!H37</f>
        <v>322781</v>
      </c>
    </row>
    <row r="43" spans="1:6" s="34" customFormat="1" ht="94.5">
      <c r="A43" s="168" t="s">
        <v>513</v>
      </c>
      <c r="B43" s="92" t="s">
        <v>245</v>
      </c>
      <c r="C43" s="73" t="s">
        <v>438</v>
      </c>
      <c r="D43" s="83">
        <v>200</v>
      </c>
      <c r="E43" s="173">
        <f>безвозм.пост.!D49</f>
        <v>0</v>
      </c>
      <c r="F43" s="173">
        <f>безвозм.пост.!E49</f>
        <v>0</v>
      </c>
    </row>
    <row r="44" spans="1:6" s="31" customFormat="1" ht="31.5">
      <c r="A44" s="84" t="s">
        <v>183</v>
      </c>
      <c r="B44" s="81"/>
      <c r="C44" s="81" t="s">
        <v>268</v>
      </c>
      <c r="D44" s="318"/>
      <c r="E44" s="412">
        <f>E45</f>
        <v>1050000</v>
      </c>
      <c r="F44" s="412">
        <f>F45</f>
        <v>1020000</v>
      </c>
    </row>
    <row r="45" spans="1:6" s="34" customFormat="1" ht="47.25">
      <c r="A45" s="86" t="s">
        <v>521</v>
      </c>
      <c r="B45" s="73" t="s">
        <v>139</v>
      </c>
      <c r="C45" s="73" t="s">
        <v>269</v>
      </c>
      <c r="D45" s="83">
        <v>200</v>
      </c>
      <c r="E45" s="402">
        <f>Пр.10!G49</f>
        <v>1050000</v>
      </c>
      <c r="F45" s="402">
        <f>Пр.10!H49</f>
        <v>1020000</v>
      </c>
    </row>
    <row r="46" spans="1:6" s="34" customFormat="1" ht="31.5">
      <c r="A46" s="84" t="s">
        <v>342</v>
      </c>
      <c r="B46" s="81"/>
      <c r="C46" s="81" t="s">
        <v>343</v>
      </c>
      <c r="D46" s="318"/>
      <c r="E46" s="171">
        <f>E47</f>
        <v>210000</v>
      </c>
      <c r="F46" s="171">
        <f>F47</f>
        <v>210000</v>
      </c>
    </row>
    <row r="47" spans="1:6" s="34" customFormat="1" ht="32.25" thickBot="1">
      <c r="A47" s="176" t="s">
        <v>524</v>
      </c>
      <c r="B47" s="405"/>
      <c r="C47" s="405" t="s">
        <v>341</v>
      </c>
      <c r="D47" s="406">
        <v>200</v>
      </c>
      <c r="E47" s="407">
        <f>безвозм.пост.!D47</f>
        <v>210000</v>
      </c>
      <c r="F47" s="407">
        <f>безвозм.пост.!E47</f>
        <v>210000</v>
      </c>
    </row>
    <row r="48" spans="1:6" s="34" customFormat="1" ht="31.5">
      <c r="A48" s="84" t="s">
        <v>344</v>
      </c>
      <c r="B48" s="81"/>
      <c r="C48" s="81" t="s">
        <v>345</v>
      </c>
      <c r="D48" s="318"/>
      <c r="E48" s="171">
        <f>E49</f>
        <v>335000</v>
      </c>
      <c r="F48" s="171">
        <f>F49</f>
        <v>335000</v>
      </c>
    </row>
    <row r="49" spans="1:8" s="34" customFormat="1" ht="48" thickBot="1">
      <c r="A49" s="176" t="s">
        <v>528</v>
      </c>
      <c r="B49" s="405" t="s">
        <v>238</v>
      </c>
      <c r="C49" s="405" t="s">
        <v>346</v>
      </c>
      <c r="D49" s="406">
        <v>200</v>
      </c>
      <c r="E49" s="407">
        <f>безвозм.пост.!D38</f>
        <v>335000</v>
      </c>
      <c r="F49" s="407">
        <f>безвозм.пост.!E38</f>
        <v>335000</v>
      </c>
    </row>
    <row r="50" spans="1:8" s="31" customFormat="1" ht="31.5">
      <c r="A50" s="84" t="s">
        <v>504</v>
      </c>
      <c r="B50" s="81"/>
      <c r="C50" s="81" t="s">
        <v>502</v>
      </c>
      <c r="D50" s="318"/>
      <c r="E50" s="171">
        <f>E51</f>
        <v>0</v>
      </c>
      <c r="F50" s="171">
        <f>F51</f>
        <v>0</v>
      </c>
    </row>
    <row r="51" spans="1:8" s="34" customFormat="1" ht="63.75" thickBot="1">
      <c r="A51" s="176" t="s">
        <v>529</v>
      </c>
      <c r="B51" s="405" t="s">
        <v>238</v>
      </c>
      <c r="C51" s="405" t="s">
        <v>503</v>
      </c>
      <c r="D51" s="406">
        <v>200</v>
      </c>
      <c r="E51" s="407">
        <f>Пр.10!G45</f>
        <v>0</v>
      </c>
      <c r="F51" s="407">
        <f>Пр.10!H45</f>
        <v>0</v>
      </c>
    </row>
    <row r="52" spans="1:8" s="31" customFormat="1" ht="79.5" customHeight="1">
      <c r="A52" s="175" t="s">
        <v>430</v>
      </c>
      <c r="B52" s="265"/>
      <c r="C52" s="81" t="s">
        <v>270</v>
      </c>
      <c r="D52" s="318"/>
      <c r="E52" s="412">
        <f>E53+E58+E60+E62+E67</f>
        <v>6860301.5800000001</v>
      </c>
      <c r="F52" s="412">
        <f>F53+F58+F60+F62+F67</f>
        <v>6850301.5800000001</v>
      </c>
    </row>
    <row r="53" spans="1:8" s="31" customFormat="1" ht="31.5">
      <c r="A53" s="84" t="s">
        <v>184</v>
      </c>
      <c r="B53" s="81"/>
      <c r="C53" s="81" t="s">
        <v>271</v>
      </c>
      <c r="D53" s="318"/>
      <c r="E53" s="412">
        <f>E54+E56+E57</f>
        <v>4271902</v>
      </c>
      <c r="F53" s="412">
        <f>F54+F56+F57</f>
        <v>4261902</v>
      </c>
    </row>
    <row r="54" spans="1:8" ht="94.5">
      <c r="A54" s="86" t="s">
        <v>203</v>
      </c>
      <c r="B54" s="73" t="s">
        <v>141</v>
      </c>
      <c r="C54" s="73" t="s">
        <v>272</v>
      </c>
      <c r="D54" s="83">
        <v>100</v>
      </c>
      <c r="E54" s="402">
        <f>Пр.10!G57</f>
        <v>1711902</v>
      </c>
      <c r="F54" s="402">
        <f>Пр.10!H57</f>
        <v>1711902</v>
      </c>
    </row>
    <row r="55" spans="1:8" ht="110.25">
      <c r="A55" s="86" t="s">
        <v>202</v>
      </c>
      <c r="B55" s="73" t="s">
        <v>141</v>
      </c>
      <c r="C55" s="73" t="s">
        <v>273</v>
      </c>
      <c r="D55" s="83">
        <v>100</v>
      </c>
      <c r="E55" s="402">
        <f>Пр.10!G58</f>
        <v>0</v>
      </c>
      <c r="F55" s="402">
        <f>Пр.10!H58</f>
        <v>0</v>
      </c>
    </row>
    <row r="56" spans="1:8" ht="47.25">
      <c r="A56" s="86" t="s">
        <v>515</v>
      </c>
      <c r="B56" s="73" t="s">
        <v>141</v>
      </c>
      <c r="C56" s="73" t="s">
        <v>272</v>
      </c>
      <c r="D56" s="83">
        <v>200</v>
      </c>
      <c r="E56" s="402">
        <f>Пр.10!G59</f>
        <v>2500000</v>
      </c>
      <c r="F56" s="402">
        <f>Пр.10!H59</f>
        <v>2500000</v>
      </c>
    </row>
    <row r="57" spans="1:8" ht="47.25">
      <c r="A57" s="86" t="s">
        <v>204</v>
      </c>
      <c r="B57" s="73" t="s">
        <v>141</v>
      </c>
      <c r="C57" s="73" t="s">
        <v>272</v>
      </c>
      <c r="D57" s="83">
        <v>800</v>
      </c>
      <c r="E57" s="402">
        <f>Пр.10!G60</f>
        <v>60000</v>
      </c>
      <c r="F57" s="402">
        <f>Пр.10!H60</f>
        <v>50000</v>
      </c>
    </row>
    <row r="58" spans="1:8" s="31" customFormat="1" ht="31.5">
      <c r="A58" s="84" t="s">
        <v>185</v>
      </c>
      <c r="B58" s="81"/>
      <c r="C58" s="81" t="s">
        <v>274</v>
      </c>
      <c r="D58" s="318"/>
      <c r="E58" s="421">
        <f>E59</f>
        <v>100000</v>
      </c>
      <c r="F58" s="421">
        <f>F59</f>
        <v>100000</v>
      </c>
    </row>
    <row r="59" spans="1:8" ht="47.25">
      <c r="A59" s="86" t="s">
        <v>516</v>
      </c>
      <c r="B59" s="73" t="s">
        <v>359</v>
      </c>
      <c r="C59" s="73" t="s">
        <v>275</v>
      </c>
      <c r="D59" s="83">
        <v>200</v>
      </c>
      <c r="E59" s="420">
        <f>Пр.10!G71</f>
        <v>100000</v>
      </c>
      <c r="F59" s="420">
        <f>Пр.10!H71</f>
        <v>100000</v>
      </c>
    </row>
    <row r="60" spans="1:8" s="31" customFormat="1" ht="31.5">
      <c r="A60" s="84" t="s">
        <v>186</v>
      </c>
      <c r="B60" s="81"/>
      <c r="C60" s="81" t="s">
        <v>276</v>
      </c>
      <c r="D60" s="318"/>
      <c r="E60" s="421">
        <f>E61</f>
        <v>500000</v>
      </c>
      <c r="F60" s="421">
        <f>F61</f>
        <v>500000</v>
      </c>
    </row>
    <row r="61" spans="1:8" ht="47.25">
      <c r="A61" s="86" t="s">
        <v>522</v>
      </c>
      <c r="B61" s="73" t="s">
        <v>139</v>
      </c>
      <c r="C61" s="73" t="s">
        <v>277</v>
      </c>
      <c r="D61" s="83">
        <v>200</v>
      </c>
      <c r="E61" s="420">
        <f>Пр.10!G73</f>
        <v>500000</v>
      </c>
      <c r="F61" s="420">
        <f>Пр.10!H73</f>
        <v>500000</v>
      </c>
    </row>
    <row r="62" spans="1:8" s="31" customFormat="1" ht="31.5">
      <c r="A62" s="84" t="s">
        <v>209</v>
      </c>
      <c r="B62" s="81"/>
      <c r="C62" s="81" t="s">
        <v>278</v>
      </c>
      <c r="D62" s="318"/>
      <c r="E62" s="421">
        <f>E63+E64+E65+E66</f>
        <v>788399.58</v>
      </c>
      <c r="F62" s="421">
        <f>F63+F64+F65+F66</f>
        <v>788399.58</v>
      </c>
    </row>
    <row r="63" spans="1:8" ht="110.25">
      <c r="A63" s="86" t="s">
        <v>210</v>
      </c>
      <c r="B63" s="73" t="s">
        <v>141</v>
      </c>
      <c r="C63" s="73" t="s">
        <v>431</v>
      </c>
      <c r="D63" s="83">
        <v>100</v>
      </c>
      <c r="E63" s="420">
        <f>Пр.10!G62</f>
        <v>697071</v>
      </c>
      <c r="F63" s="420">
        <f>Пр.10!H62</f>
        <v>697071</v>
      </c>
      <c r="G63" s="25"/>
      <c r="H63" s="25"/>
    </row>
    <row r="64" spans="1:8" ht="63">
      <c r="A64" s="86" t="s">
        <v>517</v>
      </c>
      <c r="B64" s="73" t="s">
        <v>141</v>
      </c>
      <c r="C64" s="73" t="s">
        <v>431</v>
      </c>
      <c r="D64" s="83">
        <v>200</v>
      </c>
      <c r="E64" s="420">
        <f>Пр.10!G63</f>
        <v>91328.579999999958</v>
      </c>
      <c r="F64" s="420">
        <f>Пр.10!H63</f>
        <v>91328.579999999958</v>
      </c>
    </row>
    <row r="65" spans="1:6" ht="126">
      <c r="A65" s="86" t="s">
        <v>211</v>
      </c>
      <c r="B65" s="73" t="s">
        <v>141</v>
      </c>
      <c r="C65" s="73" t="s">
        <v>279</v>
      </c>
      <c r="D65" s="83">
        <v>100</v>
      </c>
      <c r="E65" s="420">
        <f>Пр.10!G64</f>
        <v>0</v>
      </c>
      <c r="F65" s="420">
        <f>Пр.10!H64</f>
        <v>0</v>
      </c>
    </row>
    <row r="66" spans="1:6" ht="126">
      <c r="A66" s="86" t="s">
        <v>212</v>
      </c>
      <c r="B66" s="73" t="s">
        <v>141</v>
      </c>
      <c r="C66" s="73" t="s">
        <v>280</v>
      </c>
      <c r="D66" s="83">
        <v>100</v>
      </c>
      <c r="E66" s="420">
        <f>Пр.10!G65</f>
        <v>0</v>
      </c>
      <c r="F66" s="420">
        <f>Пр.10!H65</f>
        <v>0</v>
      </c>
    </row>
    <row r="67" spans="1:6" s="31" customFormat="1" ht="31.5">
      <c r="A67" s="84" t="s">
        <v>214</v>
      </c>
      <c r="B67" s="81"/>
      <c r="C67" s="81" t="s">
        <v>281</v>
      </c>
      <c r="D67" s="318"/>
      <c r="E67" s="421">
        <f>E68</f>
        <v>1200000</v>
      </c>
      <c r="F67" s="421">
        <f>F68</f>
        <v>1200000</v>
      </c>
    </row>
    <row r="68" spans="1:6" ht="47.25">
      <c r="A68" s="86" t="s">
        <v>523</v>
      </c>
      <c r="B68" s="73" t="s">
        <v>141</v>
      </c>
      <c r="C68" s="73" t="s">
        <v>282</v>
      </c>
      <c r="D68" s="83">
        <v>200</v>
      </c>
      <c r="E68" s="420">
        <f>Пр.10!G67</f>
        <v>1200000</v>
      </c>
      <c r="F68" s="420">
        <f>Пр.10!H67</f>
        <v>1200000</v>
      </c>
    </row>
    <row r="69" spans="1:6" s="31" customFormat="1" ht="47.25">
      <c r="A69" s="84" t="s">
        <v>423</v>
      </c>
      <c r="B69" s="81" t="s">
        <v>141</v>
      </c>
      <c r="C69" s="81" t="s">
        <v>424</v>
      </c>
      <c r="D69" s="318"/>
      <c r="E69" s="171">
        <f>E70</f>
        <v>0</v>
      </c>
      <c r="F69" s="171">
        <f>F70</f>
        <v>0</v>
      </c>
    </row>
    <row r="70" spans="1:6" s="34" customFormat="1" ht="126">
      <c r="A70" s="86" t="s">
        <v>205</v>
      </c>
      <c r="B70" s="73" t="s">
        <v>141</v>
      </c>
      <c r="C70" s="73" t="s">
        <v>422</v>
      </c>
      <c r="D70" s="83">
        <v>100</v>
      </c>
      <c r="E70" s="172">
        <f>Пр.10!G69</f>
        <v>0</v>
      </c>
      <c r="F70" s="172">
        <f>Пр.10!H69</f>
        <v>0</v>
      </c>
    </row>
    <row r="71" spans="1:6">
      <c r="A71" s="84" t="s">
        <v>490</v>
      </c>
      <c r="B71" s="81"/>
      <c r="C71" s="73"/>
      <c r="D71" s="83"/>
      <c r="E71" s="420"/>
      <c r="F71" s="420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1"/>
  <sheetViews>
    <sheetView workbookViewId="0">
      <selection sqref="A1:G1048576"/>
    </sheetView>
  </sheetViews>
  <sheetFormatPr defaultRowHeight="15"/>
  <cols>
    <col min="1" max="1" width="59.42578125" style="170" customWidth="1"/>
    <col min="2" max="2" width="10" style="170" customWidth="1"/>
    <col min="3" max="4" width="8.7109375" style="170" customWidth="1"/>
    <col min="5" max="5" width="13.42578125" style="281" customWidth="1"/>
    <col min="6" max="6" width="9.85546875" style="170" customWidth="1"/>
    <col min="7" max="7" width="22" style="170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361" t="s">
        <v>216</v>
      </c>
      <c r="F1" s="361"/>
      <c r="G1" s="361"/>
    </row>
    <row r="2" spans="1:11" ht="15.75">
      <c r="E2" s="359" t="s">
        <v>33</v>
      </c>
      <c r="F2" s="359"/>
      <c r="G2" s="359"/>
    </row>
    <row r="3" spans="1:11" ht="15.75">
      <c r="E3" s="359" t="s">
        <v>109</v>
      </c>
      <c r="F3" s="359"/>
      <c r="G3" s="359"/>
    </row>
    <row r="4" spans="1:11" ht="15.75">
      <c r="E4" s="359" t="s">
        <v>27</v>
      </c>
      <c r="F4" s="359"/>
      <c r="G4" s="359"/>
    </row>
    <row r="5" spans="1:11" ht="15.75">
      <c r="E5" s="359" t="s">
        <v>28</v>
      </c>
      <c r="F5" s="359"/>
      <c r="G5" s="359"/>
    </row>
    <row r="6" spans="1:11" ht="15.75">
      <c r="E6" s="359" t="s">
        <v>459</v>
      </c>
      <c r="F6" s="359"/>
      <c r="G6" s="359"/>
    </row>
    <row r="8" spans="1:11" ht="38.25" customHeight="1">
      <c r="A8" s="360" t="s">
        <v>453</v>
      </c>
      <c r="B8" s="360"/>
      <c r="C8" s="360"/>
      <c r="D8" s="360"/>
      <c r="E8" s="360"/>
      <c r="F8" s="360"/>
      <c r="G8" s="360"/>
    </row>
    <row r="10" spans="1:11" ht="82.5" customHeight="1">
      <c r="A10" s="261" t="s">
        <v>34</v>
      </c>
      <c r="B10" s="261" t="s">
        <v>149</v>
      </c>
      <c r="C10" s="261" t="s">
        <v>81</v>
      </c>
      <c r="D10" s="261" t="s">
        <v>150</v>
      </c>
      <c r="E10" s="262" t="s">
        <v>64</v>
      </c>
      <c r="F10" s="261" t="s">
        <v>65</v>
      </c>
      <c r="G10" s="261" t="s">
        <v>42</v>
      </c>
    </row>
    <row r="11" spans="1:11" ht="15.75">
      <c r="A11" s="261"/>
      <c r="B11" s="261"/>
      <c r="C11" s="261"/>
      <c r="D11" s="261"/>
      <c r="E11" s="262"/>
      <c r="F11" s="261"/>
      <c r="G11" s="263" t="s">
        <v>246</v>
      </c>
    </row>
    <row r="12" spans="1:11" s="30" customFormat="1" ht="60.75" customHeight="1">
      <c r="A12" s="175" t="s">
        <v>120</v>
      </c>
      <c r="B12" s="264">
        <v>923</v>
      </c>
      <c r="C12" s="265"/>
      <c r="D12" s="265"/>
      <c r="E12" s="265"/>
      <c r="F12" s="264"/>
      <c r="G12" s="266">
        <f>G13+G30+G34+G49+G62+G39</f>
        <v>17158295.280000001</v>
      </c>
    </row>
    <row r="13" spans="1:11" ht="15.75">
      <c r="A13" s="84" t="s">
        <v>66</v>
      </c>
      <c r="B13" s="318">
        <v>923</v>
      </c>
      <c r="C13" s="81" t="s">
        <v>82</v>
      </c>
      <c r="D13" s="81" t="s">
        <v>83</v>
      </c>
      <c r="E13" s="81"/>
      <c r="F13" s="318"/>
      <c r="G13" s="76">
        <f>G14+G16+G21+G25+G23</f>
        <v>6397833.2800000003</v>
      </c>
      <c r="K13" s="25">
        <f>G14+G16</f>
        <v>5716842</v>
      </c>
    </row>
    <row r="14" spans="1:11" ht="47.25">
      <c r="A14" s="84" t="s">
        <v>67</v>
      </c>
      <c r="B14" s="318">
        <v>923</v>
      </c>
      <c r="C14" s="81" t="s">
        <v>82</v>
      </c>
      <c r="D14" s="81" t="s">
        <v>84</v>
      </c>
      <c r="E14" s="81"/>
      <c r="F14" s="318"/>
      <c r="G14" s="76">
        <f>G15</f>
        <v>937000</v>
      </c>
      <c r="I14" s="25"/>
    </row>
    <row r="15" spans="1:11" ht="94.5">
      <c r="A15" s="177" t="s">
        <v>187</v>
      </c>
      <c r="B15" s="83">
        <v>923</v>
      </c>
      <c r="C15" s="73" t="s">
        <v>82</v>
      </c>
      <c r="D15" s="73" t="s">
        <v>84</v>
      </c>
      <c r="E15" s="73" t="s">
        <v>254</v>
      </c>
      <c r="F15" s="83">
        <v>100</v>
      </c>
      <c r="G15" s="267">
        <v>937000</v>
      </c>
      <c r="K15" s="25"/>
    </row>
    <row r="16" spans="1:11" ht="63">
      <c r="A16" s="84" t="s">
        <v>80</v>
      </c>
      <c r="B16" s="318">
        <v>923</v>
      </c>
      <c r="C16" s="81" t="s">
        <v>82</v>
      </c>
      <c r="D16" s="81" t="s">
        <v>85</v>
      </c>
      <c r="E16" s="81"/>
      <c r="F16" s="318"/>
      <c r="G16" s="76">
        <f>G17</f>
        <v>4779842</v>
      </c>
    </row>
    <row r="17" spans="1:9" ht="15.75">
      <c r="A17" s="84" t="s">
        <v>68</v>
      </c>
      <c r="B17" s="318">
        <v>923</v>
      </c>
      <c r="C17" s="81" t="s">
        <v>82</v>
      </c>
      <c r="D17" s="81" t="s">
        <v>85</v>
      </c>
      <c r="E17" s="81"/>
      <c r="F17" s="318"/>
      <c r="G17" s="76">
        <f>SUM(G18:G20)</f>
        <v>4779842</v>
      </c>
      <c r="I17" s="25"/>
    </row>
    <row r="18" spans="1:9" ht="94.5">
      <c r="A18" s="177" t="s">
        <v>188</v>
      </c>
      <c r="B18" s="83">
        <v>923</v>
      </c>
      <c r="C18" s="73" t="s">
        <v>82</v>
      </c>
      <c r="D18" s="73" t="s">
        <v>85</v>
      </c>
      <c r="E18" s="73" t="s">
        <v>255</v>
      </c>
      <c r="F18" s="83">
        <v>100</v>
      </c>
      <c r="G18" s="75">
        <v>3559842</v>
      </c>
      <c r="I18" s="118"/>
    </row>
    <row r="19" spans="1:9" ht="47.25">
      <c r="A19" s="177" t="s">
        <v>505</v>
      </c>
      <c r="B19" s="83">
        <v>923</v>
      </c>
      <c r="C19" s="73" t="s">
        <v>82</v>
      </c>
      <c r="D19" s="73" t="s">
        <v>85</v>
      </c>
      <c r="E19" s="73" t="s">
        <v>255</v>
      </c>
      <c r="F19" s="83">
        <v>200</v>
      </c>
      <c r="G19" s="75">
        <v>1200000</v>
      </c>
    </row>
    <row r="20" spans="1:9" ht="31.5">
      <c r="A20" s="177" t="s">
        <v>189</v>
      </c>
      <c r="B20" s="83">
        <v>923</v>
      </c>
      <c r="C20" s="73" t="s">
        <v>82</v>
      </c>
      <c r="D20" s="73" t="s">
        <v>85</v>
      </c>
      <c r="E20" s="73" t="s">
        <v>255</v>
      </c>
      <c r="F20" s="83">
        <v>800</v>
      </c>
      <c r="G20" s="75">
        <v>20000</v>
      </c>
    </row>
    <row r="21" spans="1:9" s="31" customFormat="1" ht="47.25">
      <c r="A21" s="268" t="s">
        <v>208</v>
      </c>
      <c r="B21" s="318">
        <v>923</v>
      </c>
      <c r="C21" s="81" t="s">
        <v>82</v>
      </c>
      <c r="D21" s="81" t="s">
        <v>87</v>
      </c>
      <c r="E21" s="81"/>
      <c r="F21" s="318"/>
      <c r="G21" s="76">
        <f>G22</f>
        <v>27491.279999999999</v>
      </c>
    </row>
    <row r="22" spans="1:9" s="31" customFormat="1" ht="78.75">
      <c r="A22" s="177" t="s">
        <v>190</v>
      </c>
      <c r="B22" s="83">
        <v>923</v>
      </c>
      <c r="C22" s="73" t="s">
        <v>82</v>
      </c>
      <c r="D22" s="73" t="s">
        <v>87</v>
      </c>
      <c r="E22" s="73" t="s">
        <v>259</v>
      </c>
      <c r="F22" s="83">
        <v>500</v>
      </c>
      <c r="G22" s="75">
        <f>безвозм.пост.!C68</f>
        <v>27491.279999999999</v>
      </c>
    </row>
    <row r="23" spans="1:9" s="31" customFormat="1" ht="15.75">
      <c r="A23" s="84" t="s">
        <v>286</v>
      </c>
      <c r="B23" s="318">
        <v>923</v>
      </c>
      <c r="C23" s="81" t="s">
        <v>82</v>
      </c>
      <c r="D23" s="81" t="s">
        <v>287</v>
      </c>
      <c r="E23" s="81" t="s">
        <v>288</v>
      </c>
      <c r="F23" s="318"/>
      <c r="G23" s="76">
        <f>G24</f>
        <v>0</v>
      </c>
    </row>
    <row r="24" spans="1:9" s="31" customFormat="1" ht="63">
      <c r="A24" s="86" t="s">
        <v>289</v>
      </c>
      <c r="B24" s="83">
        <v>923</v>
      </c>
      <c r="C24" s="73" t="s">
        <v>82</v>
      </c>
      <c r="D24" s="73" t="s">
        <v>287</v>
      </c>
      <c r="E24" s="73" t="s">
        <v>288</v>
      </c>
      <c r="F24" s="83">
        <v>800</v>
      </c>
      <c r="G24" s="75">
        <v>0</v>
      </c>
    </row>
    <row r="25" spans="1:9" ht="15.75">
      <c r="A25" s="84" t="s">
        <v>69</v>
      </c>
      <c r="B25" s="318">
        <v>923</v>
      </c>
      <c r="C25" s="81" t="s">
        <v>82</v>
      </c>
      <c r="D25" s="81">
        <v>13</v>
      </c>
      <c r="E25" s="81"/>
      <c r="F25" s="318"/>
      <c r="G25" s="76">
        <f>SUM(G26:G29)</f>
        <v>653500</v>
      </c>
    </row>
    <row r="26" spans="1:9" ht="83.25" customHeight="1">
      <c r="A26" s="86" t="s">
        <v>506</v>
      </c>
      <c r="B26" s="83">
        <v>923</v>
      </c>
      <c r="C26" s="73" t="s">
        <v>82</v>
      </c>
      <c r="D26" s="73">
        <v>13</v>
      </c>
      <c r="E26" s="73" t="s">
        <v>256</v>
      </c>
      <c r="F26" s="83">
        <v>200</v>
      </c>
      <c r="G26" s="75">
        <v>93200</v>
      </c>
    </row>
    <row r="27" spans="1:9" ht="53.25" customHeight="1">
      <c r="A27" s="86" t="s">
        <v>507</v>
      </c>
      <c r="B27" s="83">
        <v>923</v>
      </c>
      <c r="C27" s="73" t="s">
        <v>82</v>
      </c>
      <c r="D27" s="73">
        <v>13</v>
      </c>
      <c r="E27" s="73" t="s">
        <v>257</v>
      </c>
      <c r="F27" s="83">
        <v>200</v>
      </c>
      <c r="G27" s="75">
        <v>4500</v>
      </c>
    </row>
    <row r="28" spans="1:9" s="74" customFormat="1" ht="36.75" customHeight="1">
      <c r="A28" s="168" t="s">
        <v>532</v>
      </c>
      <c r="B28" s="83">
        <v>923</v>
      </c>
      <c r="C28" s="73" t="s">
        <v>82</v>
      </c>
      <c r="D28" s="73" t="s">
        <v>542</v>
      </c>
      <c r="E28" s="73" t="s">
        <v>530</v>
      </c>
      <c r="F28" s="83">
        <v>200</v>
      </c>
      <c r="G28" s="75">
        <v>37500</v>
      </c>
    </row>
    <row r="29" spans="1:9" s="74" customFormat="1" ht="63.75" customHeight="1">
      <c r="A29" s="98" t="s">
        <v>552</v>
      </c>
      <c r="B29" s="83">
        <v>923</v>
      </c>
      <c r="C29" s="73" t="s">
        <v>82</v>
      </c>
      <c r="D29" s="73" t="s">
        <v>542</v>
      </c>
      <c r="E29" s="73" t="s">
        <v>553</v>
      </c>
      <c r="F29" s="83">
        <v>200</v>
      </c>
      <c r="G29" s="75">
        <f>безвозм.пост.!C57</f>
        <v>518300</v>
      </c>
    </row>
    <row r="30" spans="1:9" ht="15.75">
      <c r="A30" s="97" t="s">
        <v>70</v>
      </c>
      <c r="B30" s="318">
        <v>923</v>
      </c>
      <c r="C30" s="81" t="s">
        <v>84</v>
      </c>
      <c r="D30" s="81" t="s">
        <v>83</v>
      </c>
      <c r="E30" s="81"/>
      <c r="F30" s="318"/>
      <c r="G30" s="76">
        <f>G31</f>
        <v>232400</v>
      </c>
    </row>
    <row r="31" spans="1:9" ht="15.75">
      <c r="A31" s="84" t="s">
        <v>71</v>
      </c>
      <c r="B31" s="318">
        <v>923</v>
      </c>
      <c r="C31" s="81" t="s">
        <v>84</v>
      </c>
      <c r="D31" s="81" t="s">
        <v>88</v>
      </c>
      <c r="E31" s="81"/>
      <c r="F31" s="318"/>
      <c r="G31" s="76">
        <f>G32+G33</f>
        <v>232400</v>
      </c>
    </row>
    <row r="32" spans="1:9" ht="110.25">
      <c r="A32" s="177" t="s">
        <v>191</v>
      </c>
      <c r="B32" s="83">
        <v>923</v>
      </c>
      <c r="C32" s="73" t="s">
        <v>84</v>
      </c>
      <c r="D32" s="73" t="s">
        <v>88</v>
      </c>
      <c r="E32" s="73" t="s">
        <v>258</v>
      </c>
      <c r="F32" s="83">
        <v>100</v>
      </c>
      <c r="G32" s="75">
        <v>221460</v>
      </c>
      <c r="H32" s="50"/>
      <c r="I32" s="118"/>
    </row>
    <row r="33" spans="1:8" ht="47.25">
      <c r="A33" s="177" t="s">
        <v>508</v>
      </c>
      <c r="B33" s="83">
        <v>923</v>
      </c>
      <c r="C33" s="73" t="s">
        <v>84</v>
      </c>
      <c r="D33" s="73" t="s">
        <v>88</v>
      </c>
      <c r="E33" s="73" t="s">
        <v>258</v>
      </c>
      <c r="F33" s="83">
        <v>200</v>
      </c>
      <c r="G33" s="75">
        <v>10940</v>
      </c>
      <c r="H33" s="50"/>
    </row>
    <row r="34" spans="1:8" ht="31.5">
      <c r="A34" s="84" t="s">
        <v>72</v>
      </c>
      <c r="B34" s="318">
        <v>923</v>
      </c>
      <c r="C34" s="81" t="s">
        <v>88</v>
      </c>
      <c r="D34" s="81" t="s">
        <v>83</v>
      </c>
      <c r="E34" s="81"/>
      <c r="F34" s="318"/>
      <c r="G34" s="76">
        <f>G35+G37</f>
        <v>1000000</v>
      </c>
      <c r="H34" s="50"/>
    </row>
    <row r="35" spans="1:8" ht="15.75">
      <c r="A35" s="84" t="s">
        <v>73</v>
      </c>
      <c r="B35" s="318">
        <v>923</v>
      </c>
      <c r="C35" s="81" t="s">
        <v>88</v>
      </c>
      <c r="D35" s="81">
        <v>10</v>
      </c>
      <c r="E35" s="81"/>
      <c r="F35" s="318"/>
      <c r="G35" s="76">
        <f>G36</f>
        <v>1000000</v>
      </c>
      <c r="H35" s="50"/>
    </row>
    <row r="36" spans="1:8" ht="63">
      <c r="A36" s="269" t="s">
        <v>510</v>
      </c>
      <c r="B36" s="83">
        <v>923</v>
      </c>
      <c r="C36" s="73" t="s">
        <v>88</v>
      </c>
      <c r="D36" s="73">
        <v>10</v>
      </c>
      <c r="E36" s="73" t="s">
        <v>284</v>
      </c>
      <c r="F36" s="83">
        <v>200</v>
      </c>
      <c r="G36" s="75">
        <v>1000000</v>
      </c>
      <c r="H36" s="50"/>
    </row>
    <row r="37" spans="1:8" s="31" customFormat="1" ht="15.75">
      <c r="A37" s="167"/>
      <c r="B37" s="318"/>
      <c r="C37" s="81"/>
      <c r="D37" s="81"/>
      <c r="E37" s="81"/>
      <c r="F37" s="318"/>
      <c r="G37" s="76"/>
      <c r="H37" s="51"/>
    </row>
    <row r="38" spans="1:8" ht="15.75">
      <c r="A38" s="168"/>
      <c r="B38" s="83"/>
      <c r="C38" s="73"/>
      <c r="D38" s="73"/>
      <c r="E38" s="73"/>
      <c r="F38" s="83"/>
      <c r="G38" s="75"/>
      <c r="H38" s="50"/>
    </row>
    <row r="39" spans="1:8" s="31" customFormat="1" ht="15.75">
      <c r="A39" s="167" t="s">
        <v>74</v>
      </c>
      <c r="B39" s="318">
        <v>923</v>
      </c>
      <c r="C39" s="81" t="s">
        <v>85</v>
      </c>
      <c r="D39" s="81" t="s">
        <v>83</v>
      </c>
      <c r="E39" s="81"/>
      <c r="F39" s="318"/>
      <c r="G39" s="76">
        <f>G40+G42+G47</f>
        <v>4275862</v>
      </c>
      <c r="H39" s="51"/>
    </row>
    <row r="40" spans="1:8" s="258" customFormat="1" ht="15.75">
      <c r="A40" s="167" t="s">
        <v>541</v>
      </c>
      <c r="B40" s="318">
        <v>923</v>
      </c>
      <c r="C40" s="81" t="s">
        <v>85</v>
      </c>
      <c r="D40" s="81" t="s">
        <v>86</v>
      </c>
      <c r="E40" s="81"/>
      <c r="F40" s="318"/>
      <c r="G40" s="76">
        <f>G41</f>
        <v>140000</v>
      </c>
      <c r="H40" s="257"/>
    </row>
    <row r="41" spans="1:8" s="258" customFormat="1" ht="63">
      <c r="A41" s="168" t="s">
        <v>539</v>
      </c>
      <c r="B41" s="83">
        <v>923</v>
      </c>
      <c r="C41" s="73" t="s">
        <v>85</v>
      </c>
      <c r="D41" s="73" t="s">
        <v>86</v>
      </c>
      <c r="E41" s="73" t="s">
        <v>546</v>
      </c>
      <c r="F41" s="83">
        <v>200</v>
      </c>
      <c r="G41" s="75">
        <f>безвозм.пост.!C14+7000</f>
        <v>140000</v>
      </c>
      <c r="H41" s="257"/>
    </row>
    <row r="42" spans="1:8" s="31" customFormat="1" ht="15.75">
      <c r="A42" s="167" t="s">
        <v>243</v>
      </c>
      <c r="B42" s="318">
        <v>923</v>
      </c>
      <c r="C42" s="81" t="s">
        <v>85</v>
      </c>
      <c r="D42" s="81" t="s">
        <v>244</v>
      </c>
      <c r="E42" s="81"/>
      <c r="F42" s="318"/>
      <c r="G42" s="76">
        <f>G43+G44+G45+G46</f>
        <v>4135862</v>
      </c>
      <c r="H42" s="51"/>
    </row>
    <row r="43" spans="1:8" s="31" customFormat="1" ht="132.75" customHeight="1">
      <c r="A43" s="168" t="s">
        <v>512</v>
      </c>
      <c r="B43" s="83">
        <v>923</v>
      </c>
      <c r="C43" s="73" t="s">
        <v>85</v>
      </c>
      <c r="D43" s="73" t="s">
        <v>244</v>
      </c>
      <c r="E43" s="73" t="s">
        <v>260</v>
      </c>
      <c r="F43" s="83">
        <v>200</v>
      </c>
      <c r="G43" s="75">
        <f>безвозм.пост.!C43</f>
        <v>472781</v>
      </c>
      <c r="H43" s="51"/>
    </row>
    <row r="44" spans="1:8" s="31" customFormat="1" ht="94.5">
      <c r="A44" s="168" t="s">
        <v>513</v>
      </c>
      <c r="B44" s="83">
        <v>923</v>
      </c>
      <c r="C44" s="73" t="s">
        <v>85</v>
      </c>
      <c r="D44" s="73" t="s">
        <v>244</v>
      </c>
      <c r="E44" s="73" t="s">
        <v>439</v>
      </c>
      <c r="F44" s="83">
        <v>200</v>
      </c>
      <c r="G44" s="75">
        <f>безвозм.пост.!C49</f>
        <v>1767345</v>
      </c>
      <c r="H44" s="51"/>
    </row>
    <row r="45" spans="1:8" s="31" customFormat="1" ht="124.5" customHeight="1">
      <c r="A45" s="168" t="s">
        <v>519</v>
      </c>
      <c r="B45" s="83">
        <v>923</v>
      </c>
      <c r="C45" s="73" t="s">
        <v>85</v>
      </c>
      <c r="D45" s="73" t="s">
        <v>244</v>
      </c>
      <c r="E45" s="73" t="s">
        <v>260</v>
      </c>
      <c r="F45" s="83">
        <v>200</v>
      </c>
      <c r="G45" s="75">
        <f>безвозм.пост.!C41</f>
        <v>957005</v>
      </c>
      <c r="H45" s="51"/>
    </row>
    <row r="46" spans="1:8" s="31" customFormat="1" ht="63">
      <c r="A46" s="168" t="s">
        <v>520</v>
      </c>
      <c r="B46" s="83">
        <v>923</v>
      </c>
      <c r="C46" s="73" t="s">
        <v>85</v>
      </c>
      <c r="D46" s="73" t="s">
        <v>244</v>
      </c>
      <c r="E46" s="73" t="s">
        <v>261</v>
      </c>
      <c r="F46" s="83">
        <v>200</v>
      </c>
      <c r="G46" s="75">
        <f>безвозм.пост.!C45</f>
        <v>938731</v>
      </c>
      <c r="H46" s="51"/>
    </row>
    <row r="47" spans="1:8" s="31" customFormat="1" ht="15.75">
      <c r="A47" s="167" t="s">
        <v>485</v>
      </c>
      <c r="B47" s="318">
        <v>923</v>
      </c>
      <c r="C47" s="81" t="s">
        <v>85</v>
      </c>
      <c r="D47" s="81" t="s">
        <v>486</v>
      </c>
      <c r="E47" s="81"/>
      <c r="F47" s="318"/>
      <c r="G47" s="76">
        <f>G48</f>
        <v>0</v>
      </c>
      <c r="H47" s="51"/>
    </row>
    <row r="48" spans="1:8" s="258" customFormat="1" ht="94.5">
      <c r="A48" s="168" t="s">
        <v>509</v>
      </c>
      <c r="B48" s="83">
        <v>923</v>
      </c>
      <c r="C48" s="73" t="s">
        <v>85</v>
      </c>
      <c r="D48" s="73" t="s">
        <v>486</v>
      </c>
      <c r="E48" s="73" t="s">
        <v>487</v>
      </c>
      <c r="F48" s="83">
        <v>200</v>
      </c>
      <c r="G48" s="75">
        <f>безвозм.пост.!C66</f>
        <v>0</v>
      </c>
      <c r="H48" s="257"/>
    </row>
    <row r="49" spans="1:8" ht="15.75">
      <c r="A49" s="97" t="s">
        <v>75</v>
      </c>
      <c r="B49" s="318">
        <v>923</v>
      </c>
      <c r="C49" s="81" t="s">
        <v>86</v>
      </c>
      <c r="D49" s="81" t="s">
        <v>83</v>
      </c>
      <c r="E49" s="81"/>
      <c r="F49" s="318"/>
      <c r="G49" s="76">
        <f>G50+G57+G52</f>
        <v>5022200</v>
      </c>
      <c r="H49" s="50"/>
    </row>
    <row r="50" spans="1:8" ht="15.75">
      <c r="A50" s="97" t="s">
        <v>558</v>
      </c>
      <c r="B50" s="318">
        <v>923</v>
      </c>
      <c r="C50" s="81" t="s">
        <v>86</v>
      </c>
      <c r="D50" s="81" t="s">
        <v>82</v>
      </c>
      <c r="E50" s="81"/>
      <c r="F50" s="318"/>
      <c r="G50" s="76">
        <f>G51</f>
        <v>500000</v>
      </c>
      <c r="H50" s="50"/>
    </row>
    <row r="51" spans="1:8" ht="94.5">
      <c r="A51" s="98" t="s">
        <v>557</v>
      </c>
      <c r="B51" s="83">
        <v>923</v>
      </c>
      <c r="C51" s="73" t="s">
        <v>86</v>
      </c>
      <c r="D51" s="73" t="s">
        <v>82</v>
      </c>
      <c r="E51" s="73" t="s">
        <v>556</v>
      </c>
      <c r="F51" s="83">
        <v>400</v>
      </c>
      <c r="G51" s="75">
        <f>безвозм.пост.!C59</f>
        <v>500000</v>
      </c>
      <c r="H51" s="50"/>
    </row>
    <row r="52" spans="1:8" ht="15.75">
      <c r="A52" s="97" t="s">
        <v>237</v>
      </c>
      <c r="B52" s="318">
        <v>923</v>
      </c>
      <c r="C52" s="81" t="s">
        <v>86</v>
      </c>
      <c r="D52" s="81" t="s">
        <v>84</v>
      </c>
      <c r="E52" s="81"/>
      <c r="F52" s="318"/>
      <c r="G52" s="76">
        <f>G53+G54+G55+G56</f>
        <v>2362200</v>
      </c>
      <c r="H52" s="50"/>
    </row>
    <row r="53" spans="1:8" s="74" customFormat="1" ht="47.25">
      <c r="A53" s="98" t="s">
        <v>528</v>
      </c>
      <c r="B53" s="83">
        <v>923</v>
      </c>
      <c r="C53" s="73" t="s">
        <v>86</v>
      </c>
      <c r="D53" s="73" t="s">
        <v>84</v>
      </c>
      <c r="E53" s="73" t="s">
        <v>340</v>
      </c>
      <c r="F53" s="83">
        <v>200</v>
      </c>
      <c r="G53" s="75">
        <f>безвозм.пост.!C38</f>
        <v>686000</v>
      </c>
      <c r="H53" s="284"/>
    </row>
    <row r="54" spans="1:8" s="74" customFormat="1" ht="63.75" thickBot="1">
      <c r="A54" s="176" t="s">
        <v>529</v>
      </c>
      <c r="B54" s="83">
        <v>923</v>
      </c>
      <c r="C54" s="73" t="s">
        <v>86</v>
      </c>
      <c r="D54" s="73" t="s">
        <v>84</v>
      </c>
      <c r="E54" s="73" t="s">
        <v>503</v>
      </c>
      <c r="F54" s="83">
        <v>200</v>
      </c>
      <c r="G54" s="75">
        <f>безвозм.пост.!C53</f>
        <v>726200</v>
      </c>
      <c r="H54" s="284"/>
    </row>
    <row r="55" spans="1:8" s="74" customFormat="1" ht="47.25">
      <c r="A55" s="98" t="s">
        <v>559</v>
      </c>
      <c r="B55" s="83">
        <v>923</v>
      </c>
      <c r="C55" s="73" t="s">
        <v>86</v>
      </c>
      <c r="D55" s="73" t="s">
        <v>84</v>
      </c>
      <c r="E55" s="73" t="s">
        <v>560</v>
      </c>
      <c r="F55" s="83"/>
      <c r="G55" s="75">
        <f>безвозм.пост.!C55</f>
        <v>600000</v>
      </c>
      <c r="H55" s="284"/>
    </row>
    <row r="56" spans="1:8" s="74" customFormat="1" ht="63">
      <c r="A56" s="98" t="s">
        <v>569</v>
      </c>
      <c r="B56" s="83">
        <v>923</v>
      </c>
      <c r="C56" s="73" t="s">
        <v>86</v>
      </c>
      <c r="D56" s="73" t="s">
        <v>84</v>
      </c>
      <c r="E56" s="73" t="s">
        <v>572</v>
      </c>
      <c r="F56" s="83">
        <v>200</v>
      </c>
      <c r="G56" s="75">
        <f>безвозм.пост.!C61</f>
        <v>350000</v>
      </c>
      <c r="H56" s="284"/>
    </row>
    <row r="57" spans="1:8" ht="20.25" customHeight="1">
      <c r="A57" s="84" t="s">
        <v>76</v>
      </c>
      <c r="B57" s="318">
        <v>923</v>
      </c>
      <c r="C57" s="81" t="s">
        <v>86</v>
      </c>
      <c r="D57" s="81" t="s">
        <v>88</v>
      </c>
      <c r="E57" s="81"/>
      <c r="F57" s="318"/>
      <c r="G57" s="76">
        <f>SUM(G58:G60)</f>
        <v>2160000</v>
      </c>
      <c r="H57" s="50"/>
    </row>
    <row r="58" spans="1:8" ht="47.25">
      <c r="A58" s="269" t="s">
        <v>511</v>
      </c>
      <c r="B58" s="83">
        <v>923</v>
      </c>
      <c r="C58" s="73" t="s">
        <v>86</v>
      </c>
      <c r="D58" s="73" t="s">
        <v>88</v>
      </c>
      <c r="E58" s="73" t="s">
        <v>267</v>
      </c>
      <c r="F58" s="83">
        <v>200</v>
      </c>
      <c r="G58" s="75">
        <v>70000</v>
      </c>
      <c r="H58" s="50"/>
    </row>
    <row r="59" spans="1:8" ht="63.75" thickBot="1">
      <c r="A59" s="270" t="s">
        <v>514</v>
      </c>
      <c r="B59" s="83">
        <v>923</v>
      </c>
      <c r="C59" s="73" t="s">
        <v>86</v>
      </c>
      <c r="D59" s="73" t="s">
        <v>88</v>
      </c>
      <c r="E59" s="73" t="s">
        <v>269</v>
      </c>
      <c r="F59" s="83">
        <v>200</v>
      </c>
      <c r="G59" s="75">
        <v>1880000</v>
      </c>
      <c r="H59" s="50"/>
    </row>
    <row r="60" spans="1:8" ht="31.5">
      <c r="A60" s="98" t="s">
        <v>524</v>
      </c>
      <c r="B60" s="83">
        <v>923</v>
      </c>
      <c r="C60" s="73" t="s">
        <v>86</v>
      </c>
      <c r="D60" s="73" t="s">
        <v>88</v>
      </c>
      <c r="E60" s="73" t="s">
        <v>341</v>
      </c>
      <c r="F60" s="83"/>
      <c r="G60" s="75">
        <f>безвозм.пост.!C47</f>
        <v>210000</v>
      </c>
      <c r="H60" s="50"/>
    </row>
    <row r="61" spans="1:8" s="31" customFormat="1" ht="15.75">
      <c r="A61" s="268" t="s">
        <v>144</v>
      </c>
      <c r="B61" s="318">
        <v>923</v>
      </c>
      <c r="C61" s="81" t="s">
        <v>151</v>
      </c>
      <c r="D61" s="81" t="s">
        <v>83</v>
      </c>
      <c r="E61" s="81"/>
      <c r="F61" s="318"/>
      <c r="G61" s="76">
        <f>G62</f>
        <v>230000</v>
      </c>
      <c r="H61" s="51"/>
    </row>
    <row r="62" spans="1:8" ht="15.75">
      <c r="A62" s="84" t="s">
        <v>77</v>
      </c>
      <c r="B62" s="318">
        <v>923</v>
      </c>
      <c r="C62" s="81">
        <v>10</v>
      </c>
      <c r="D62" s="81" t="s">
        <v>82</v>
      </c>
      <c r="E62" s="73"/>
      <c r="F62" s="83"/>
      <c r="G62" s="76">
        <f>G63</f>
        <v>230000</v>
      </c>
      <c r="H62" s="50"/>
    </row>
    <row r="63" spans="1:8" ht="47.25">
      <c r="A63" s="177" t="s">
        <v>192</v>
      </c>
      <c r="B63" s="318">
        <v>923</v>
      </c>
      <c r="C63" s="81">
        <v>10</v>
      </c>
      <c r="D63" s="81" t="s">
        <v>82</v>
      </c>
      <c r="E63" s="73" t="s">
        <v>283</v>
      </c>
      <c r="F63" s="83">
        <v>300</v>
      </c>
      <c r="G63" s="75">
        <v>230000</v>
      </c>
      <c r="H63" s="50"/>
    </row>
    <row r="64" spans="1:8" s="30" customFormat="1" ht="62.25" customHeight="1">
      <c r="A64" s="175" t="s">
        <v>123</v>
      </c>
      <c r="B64" s="264">
        <v>923</v>
      </c>
      <c r="C64" s="265"/>
      <c r="D64" s="265"/>
      <c r="E64" s="271"/>
      <c r="F64" s="272"/>
      <c r="G64" s="273">
        <f>G65+G82+G84</f>
        <v>9609433.0800000001</v>
      </c>
      <c r="H64" s="52"/>
    </row>
    <row r="65" spans="1:10" ht="15.75">
      <c r="A65" s="84" t="s">
        <v>399</v>
      </c>
      <c r="B65" s="318">
        <v>923</v>
      </c>
      <c r="C65" s="81" t="s">
        <v>89</v>
      </c>
      <c r="D65" s="81" t="s">
        <v>83</v>
      </c>
      <c r="E65" s="81"/>
      <c r="F65" s="318"/>
      <c r="G65" s="76">
        <f>G66</f>
        <v>9212775.5999999996</v>
      </c>
      <c r="H65" s="50"/>
    </row>
    <row r="66" spans="1:10" ht="15.75">
      <c r="A66" s="84" t="s">
        <v>78</v>
      </c>
      <c r="B66" s="318">
        <v>923</v>
      </c>
      <c r="C66" s="81" t="s">
        <v>89</v>
      </c>
      <c r="D66" s="81" t="s">
        <v>82</v>
      </c>
      <c r="E66" s="81"/>
      <c r="F66" s="318"/>
      <c r="G66" s="76">
        <f>G67+G73+G78+G80+G86</f>
        <v>9212775.5999999996</v>
      </c>
      <c r="H66" s="50"/>
    </row>
    <row r="67" spans="1:10" s="31" customFormat="1" ht="31.5">
      <c r="A67" s="84" t="s">
        <v>79</v>
      </c>
      <c r="B67" s="318">
        <v>923</v>
      </c>
      <c r="C67" s="81" t="s">
        <v>89</v>
      </c>
      <c r="D67" s="81" t="s">
        <v>82</v>
      </c>
      <c r="E67" s="81" t="s">
        <v>272</v>
      </c>
      <c r="F67" s="318"/>
      <c r="G67" s="76">
        <f>SUM(G68:G72)</f>
        <v>5603912.3200000003</v>
      </c>
    </row>
    <row r="68" spans="1:10" ht="94.5">
      <c r="A68" s="269" t="s">
        <v>203</v>
      </c>
      <c r="B68" s="83">
        <v>923</v>
      </c>
      <c r="C68" s="73" t="s">
        <v>89</v>
      </c>
      <c r="D68" s="73" t="s">
        <v>82</v>
      </c>
      <c r="E68" s="73" t="s">
        <v>272</v>
      </c>
      <c r="F68" s="83">
        <v>100</v>
      </c>
      <c r="G68" s="93">
        <v>1944149.36</v>
      </c>
    </row>
    <row r="69" spans="1:10" ht="126">
      <c r="A69" s="269" t="s">
        <v>202</v>
      </c>
      <c r="B69" s="83">
        <v>923</v>
      </c>
      <c r="C69" s="73" t="s">
        <v>89</v>
      </c>
      <c r="D69" s="73" t="s">
        <v>82</v>
      </c>
      <c r="E69" s="73" t="s">
        <v>273</v>
      </c>
      <c r="F69" s="83">
        <v>100</v>
      </c>
      <c r="G69" s="93">
        <v>34258</v>
      </c>
    </row>
    <row r="70" spans="1:10" ht="47.25">
      <c r="A70" s="269" t="s">
        <v>515</v>
      </c>
      <c r="B70" s="83">
        <v>923</v>
      </c>
      <c r="C70" s="73" t="s">
        <v>89</v>
      </c>
      <c r="D70" s="73" t="s">
        <v>82</v>
      </c>
      <c r="E70" s="73" t="s">
        <v>272</v>
      </c>
      <c r="F70" s="83">
        <v>200</v>
      </c>
      <c r="G70" s="93">
        <v>3583004.96</v>
      </c>
      <c r="I70" s="25"/>
      <c r="J70" s="25"/>
    </row>
    <row r="71" spans="1:10" ht="47.25">
      <c r="A71" s="269" t="s">
        <v>204</v>
      </c>
      <c r="B71" s="83">
        <v>923</v>
      </c>
      <c r="C71" s="73" t="s">
        <v>89</v>
      </c>
      <c r="D71" s="73" t="s">
        <v>82</v>
      </c>
      <c r="E71" s="73" t="s">
        <v>272</v>
      </c>
      <c r="F71" s="83">
        <v>800</v>
      </c>
      <c r="G71" s="93">
        <v>42500</v>
      </c>
    </row>
    <row r="72" spans="1:10" ht="47.25">
      <c r="A72" s="86" t="s">
        <v>441</v>
      </c>
      <c r="B72" s="73" t="s">
        <v>442</v>
      </c>
      <c r="C72" s="73" t="s">
        <v>89</v>
      </c>
      <c r="D72" s="83">
        <v>1</v>
      </c>
      <c r="E72" s="73" t="s">
        <v>440</v>
      </c>
      <c r="F72" s="83">
        <v>200</v>
      </c>
      <c r="G72" s="274">
        <f>безвозм.пост.!C51</f>
        <v>0</v>
      </c>
    </row>
    <row r="73" spans="1:10" s="85" customFormat="1" ht="15.75">
      <c r="A73" s="84" t="s">
        <v>213</v>
      </c>
      <c r="B73" s="318">
        <v>923</v>
      </c>
      <c r="C73" s="99" t="s">
        <v>89</v>
      </c>
      <c r="D73" s="99" t="s">
        <v>82</v>
      </c>
      <c r="E73" s="99" t="s">
        <v>285</v>
      </c>
      <c r="F73" s="317"/>
      <c r="G73" s="102">
        <f>G74+G75+G76+G77</f>
        <v>1198010.54</v>
      </c>
    </row>
    <row r="74" spans="1:10" s="85" customFormat="1" ht="126">
      <c r="A74" s="86" t="s">
        <v>210</v>
      </c>
      <c r="B74" s="83">
        <v>923</v>
      </c>
      <c r="C74" s="92" t="s">
        <v>89</v>
      </c>
      <c r="D74" s="92" t="s">
        <v>82</v>
      </c>
      <c r="E74" s="73" t="s">
        <v>431</v>
      </c>
      <c r="F74" s="83">
        <v>100</v>
      </c>
      <c r="G74" s="93">
        <f>безвозм.пост.!C20+безвозм.пост.!C21</f>
        <v>697071</v>
      </c>
      <c r="I74" s="89"/>
    </row>
    <row r="75" spans="1:10" s="85" customFormat="1" ht="63">
      <c r="A75" s="86" t="s">
        <v>517</v>
      </c>
      <c r="B75" s="83">
        <v>923</v>
      </c>
      <c r="C75" s="92" t="s">
        <v>89</v>
      </c>
      <c r="D75" s="92" t="s">
        <v>82</v>
      </c>
      <c r="E75" s="73" t="s">
        <v>431</v>
      </c>
      <c r="F75" s="83">
        <v>200</v>
      </c>
      <c r="G75" s="93">
        <f>безвозм.пост.!C22+безвозм.пост.!C23+безвозм.пост.!C26</f>
        <v>87191</v>
      </c>
    </row>
    <row r="76" spans="1:10" s="85" customFormat="1" ht="126">
      <c r="A76" s="86" t="s">
        <v>211</v>
      </c>
      <c r="B76" s="83">
        <v>923</v>
      </c>
      <c r="C76" s="92" t="s">
        <v>89</v>
      </c>
      <c r="D76" s="92" t="s">
        <v>82</v>
      </c>
      <c r="E76" s="73" t="s">
        <v>279</v>
      </c>
      <c r="F76" s="83">
        <v>100</v>
      </c>
      <c r="G76" s="93">
        <f>безвозм.пост.!C28</f>
        <v>393061.12</v>
      </c>
    </row>
    <row r="77" spans="1:10" s="85" customFormat="1" ht="129.75" customHeight="1">
      <c r="A77" s="86" t="s">
        <v>212</v>
      </c>
      <c r="B77" s="83">
        <v>923</v>
      </c>
      <c r="C77" s="73" t="s">
        <v>89</v>
      </c>
      <c r="D77" s="73" t="s">
        <v>82</v>
      </c>
      <c r="E77" s="73" t="s">
        <v>280</v>
      </c>
      <c r="F77" s="83">
        <v>100</v>
      </c>
      <c r="G77" s="93">
        <f>безвозм.пост.!C32</f>
        <v>20687.419999999998</v>
      </c>
    </row>
    <row r="78" spans="1:10" s="82" customFormat="1" ht="15.75">
      <c r="A78" s="84" t="s">
        <v>215</v>
      </c>
      <c r="B78" s="318">
        <v>923</v>
      </c>
      <c r="C78" s="99" t="s">
        <v>89</v>
      </c>
      <c r="D78" s="99" t="s">
        <v>82</v>
      </c>
      <c r="E78" s="99" t="s">
        <v>281</v>
      </c>
      <c r="F78" s="318"/>
      <c r="G78" s="100">
        <f>G79</f>
        <v>1718000</v>
      </c>
    </row>
    <row r="79" spans="1:10" s="85" customFormat="1" ht="48" thickBot="1">
      <c r="A79" s="86" t="s">
        <v>523</v>
      </c>
      <c r="B79" s="83">
        <v>923</v>
      </c>
      <c r="C79" s="92" t="s">
        <v>89</v>
      </c>
      <c r="D79" s="92" t="s">
        <v>82</v>
      </c>
      <c r="E79" s="73" t="s">
        <v>282</v>
      </c>
      <c r="F79" s="83">
        <v>200</v>
      </c>
      <c r="G79" s="423">
        <f>безвозм.пост.!C36</f>
        <v>1718000</v>
      </c>
    </row>
    <row r="80" spans="1:10" s="85" customFormat="1" ht="47.25">
      <c r="A80" s="84" t="s">
        <v>433</v>
      </c>
      <c r="B80" s="318">
        <v>923</v>
      </c>
      <c r="C80" s="99" t="s">
        <v>89</v>
      </c>
      <c r="D80" s="99" t="s">
        <v>82</v>
      </c>
      <c r="E80" s="81" t="s">
        <v>424</v>
      </c>
      <c r="F80" s="318"/>
      <c r="G80" s="171">
        <f>G81</f>
        <v>650898</v>
      </c>
    </row>
    <row r="81" spans="1:11" s="85" customFormat="1" ht="126">
      <c r="A81" s="86" t="s">
        <v>205</v>
      </c>
      <c r="B81" s="83">
        <v>923</v>
      </c>
      <c r="C81" s="92" t="s">
        <v>89</v>
      </c>
      <c r="D81" s="92" t="s">
        <v>82</v>
      </c>
      <c r="E81" s="73" t="s">
        <v>422</v>
      </c>
      <c r="F81" s="83">
        <v>100</v>
      </c>
      <c r="G81" s="172">
        <f>безвозм.пост.!C9</f>
        <v>650898</v>
      </c>
    </row>
    <row r="82" spans="1:11" ht="31.5">
      <c r="A82" s="84" t="s">
        <v>400</v>
      </c>
      <c r="B82" s="318">
        <v>923</v>
      </c>
      <c r="C82" s="81">
        <v>11</v>
      </c>
      <c r="D82" s="81" t="s">
        <v>86</v>
      </c>
      <c r="E82" s="99" t="s">
        <v>274</v>
      </c>
      <c r="F82" s="83"/>
      <c r="G82" s="76">
        <f>G83</f>
        <v>11000</v>
      </c>
    </row>
    <row r="83" spans="1:11" ht="54" customHeight="1">
      <c r="A83" s="269" t="s">
        <v>516</v>
      </c>
      <c r="B83" s="83">
        <v>923</v>
      </c>
      <c r="C83" s="73">
        <v>11</v>
      </c>
      <c r="D83" s="73" t="s">
        <v>86</v>
      </c>
      <c r="E83" s="73" t="s">
        <v>275</v>
      </c>
      <c r="F83" s="83">
        <v>200</v>
      </c>
      <c r="G83" s="75">
        <v>11000</v>
      </c>
    </row>
    <row r="84" spans="1:11" ht="15.75">
      <c r="A84" s="275" t="s">
        <v>76</v>
      </c>
      <c r="B84" s="83">
        <v>923</v>
      </c>
      <c r="C84" s="276" t="s">
        <v>86</v>
      </c>
      <c r="D84" s="276" t="s">
        <v>88</v>
      </c>
      <c r="E84" s="99" t="s">
        <v>276</v>
      </c>
      <c r="F84" s="277"/>
      <c r="G84" s="278">
        <f>G85</f>
        <v>385657.48</v>
      </c>
    </row>
    <row r="85" spans="1:11" ht="63">
      <c r="A85" s="86" t="s">
        <v>522</v>
      </c>
      <c r="B85" s="83">
        <v>923</v>
      </c>
      <c r="C85" s="73" t="s">
        <v>86</v>
      </c>
      <c r="D85" s="73" t="s">
        <v>88</v>
      </c>
      <c r="E85" s="73" t="s">
        <v>277</v>
      </c>
      <c r="F85" s="83"/>
      <c r="G85" s="75">
        <v>385657.48</v>
      </c>
    </row>
    <row r="86" spans="1:11" s="31" customFormat="1" ht="15.75">
      <c r="A86" s="97" t="s">
        <v>574</v>
      </c>
      <c r="B86" s="83">
        <v>923</v>
      </c>
      <c r="C86" s="99" t="s">
        <v>89</v>
      </c>
      <c r="D86" s="99" t="s">
        <v>82</v>
      </c>
      <c r="E86" s="99" t="s">
        <v>576</v>
      </c>
      <c r="F86" s="317"/>
      <c r="G86" s="102">
        <f>G87</f>
        <v>41954.74</v>
      </c>
    </row>
    <row r="87" spans="1:11" ht="78.75">
      <c r="A87" s="98" t="s">
        <v>575</v>
      </c>
      <c r="B87" s="83">
        <v>923</v>
      </c>
      <c r="C87" s="92" t="s">
        <v>89</v>
      </c>
      <c r="D87" s="92" t="s">
        <v>82</v>
      </c>
      <c r="E87" s="73" t="s">
        <v>577</v>
      </c>
      <c r="F87" s="280"/>
      <c r="G87" s="316">
        <f>безвозм.пост.!C63</f>
        <v>41954.74</v>
      </c>
    </row>
    <row r="88" spans="1:11" ht="15.75">
      <c r="A88" s="279" t="s">
        <v>544</v>
      </c>
      <c r="B88" s="280"/>
      <c r="C88" s="92"/>
      <c r="D88" s="92"/>
      <c r="E88" s="92"/>
      <c r="F88" s="280"/>
      <c r="G88" s="102">
        <f>G12+G64</f>
        <v>26767728.359999999</v>
      </c>
      <c r="K88" s="25"/>
    </row>
    <row r="89" spans="1:11">
      <c r="G89" s="282"/>
    </row>
    <row r="91" spans="1:11">
      <c r="G91" s="283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6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4"/>
  <sheetViews>
    <sheetView workbookViewId="0">
      <selection sqref="A1:H1048576"/>
    </sheetView>
  </sheetViews>
  <sheetFormatPr defaultRowHeight="15"/>
  <cols>
    <col min="1" max="1" width="52.7109375" style="170" customWidth="1"/>
    <col min="2" max="2" width="10.7109375" style="170" customWidth="1"/>
    <col min="3" max="3" width="8.85546875" style="170" customWidth="1"/>
    <col min="4" max="4" width="7.85546875" style="170" customWidth="1"/>
    <col min="5" max="5" width="13.5703125" style="170" customWidth="1"/>
    <col min="6" max="6" width="10.42578125" style="170" customWidth="1"/>
    <col min="7" max="7" width="21" style="170" customWidth="1"/>
    <col min="8" max="8" width="21.28515625" style="170" customWidth="1"/>
    <col min="9" max="9" width="14.7109375" bestFit="1" customWidth="1"/>
  </cols>
  <sheetData>
    <row r="1" spans="1:8" ht="15.75">
      <c r="F1" s="361" t="s">
        <v>132</v>
      </c>
      <c r="G1" s="361"/>
      <c r="H1" s="361"/>
    </row>
    <row r="2" spans="1:8" ht="15.75">
      <c r="F2" s="359" t="s">
        <v>33</v>
      </c>
      <c r="G2" s="359"/>
      <c r="H2" s="359"/>
    </row>
    <row r="3" spans="1:8" ht="15.75">
      <c r="F3" s="359" t="s">
        <v>109</v>
      </c>
      <c r="G3" s="359"/>
      <c r="H3" s="359"/>
    </row>
    <row r="4" spans="1:8" ht="15.75">
      <c r="F4" s="359" t="s">
        <v>27</v>
      </c>
      <c r="G4" s="359"/>
      <c r="H4" s="359"/>
    </row>
    <row r="5" spans="1:8" ht="15.75">
      <c r="F5" s="359" t="s">
        <v>28</v>
      </c>
      <c r="G5" s="359"/>
      <c r="H5" s="359"/>
    </row>
    <row r="6" spans="1:8" ht="15.75">
      <c r="F6" s="359" t="s">
        <v>459</v>
      </c>
      <c r="G6" s="359"/>
      <c r="H6" s="359"/>
    </row>
    <row r="7" spans="1:8" ht="15.75">
      <c r="F7" s="319"/>
      <c r="G7" s="319"/>
      <c r="H7" s="319"/>
    </row>
    <row r="8" spans="1:8" ht="38.25" customHeight="1">
      <c r="A8" s="360" t="s">
        <v>454</v>
      </c>
      <c r="B8" s="360"/>
      <c r="C8" s="360"/>
      <c r="D8" s="360"/>
      <c r="E8" s="360"/>
      <c r="F8" s="360"/>
      <c r="G8" s="360"/>
      <c r="H8" s="360"/>
    </row>
    <row r="10" spans="1:8" ht="82.5" customHeight="1">
      <c r="A10" s="261" t="s">
        <v>34</v>
      </c>
      <c r="B10" s="261" t="s">
        <v>149</v>
      </c>
      <c r="C10" s="261" t="s">
        <v>81</v>
      </c>
      <c r="D10" s="261" t="s">
        <v>150</v>
      </c>
      <c r="E10" s="262" t="s">
        <v>64</v>
      </c>
      <c r="F10" s="261" t="s">
        <v>65</v>
      </c>
      <c r="G10" s="424" t="s">
        <v>131</v>
      </c>
      <c r="H10" s="424"/>
    </row>
    <row r="11" spans="1:8" ht="15.75">
      <c r="A11" s="261"/>
      <c r="B11" s="261"/>
      <c r="C11" s="261"/>
      <c r="D11" s="261"/>
      <c r="E11" s="262"/>
      <c r="F11" s="261"/>
      <c r="G11" s="425" t="s">
        <v>358</v>
      </c>
      <c r="H11" s="425" t="s">
        <v>443</v>
      </c>
    </row>
    <row r="12" spans="1:8" s="30" customFormat="1" ht="75">
      <c r="A12" s="175" t="s">
        <v>120</v>
      </c>
      <c r="B12" s="264">
        <v>923</v>
      </c>
      <c r="C12" s="265"/>
      <c r="D12" s="265"/>
      <c r="E12" s="265"/>
      <c r="F12" s="264"/>
      <c r="G12" s="266">
        <f>G13+G28+G32+G42+G51+G35</f>
        <v>10609698.42</v>
      </c>
      <c r="H12" s="266">
        <f>H13+H28+H32+H42+H51+H35</f>
        <v>10599698.42</v>
      </c>
    </row>
    <row r="13" spans="1:8" ht="15.75">
      <c r="A13" s="84" t="s">
        <v>66</v>
      </c>
      <c r="B13" s="318">
        <v>923</v>
      </c>
      <c r="C13" s="81" t="s">
        <v>82</v>
      </c>
      <c r="D13" s="81" t="s">
        <v>83</v>
      </c>
      <c r="E13" s="81"/>
      <c r="F13" s="318"/>
      <c r="G13" s="76">
        <f>G14+G16+G21+G23+G25</f>
        <v>5881481.4199999999</v>
      </c>
      <c r="H13" s="76">
        <f>H14+H16+H21+H23+H25</f>
        <v>5902681.4199999999</v>
      </c>
    </row>
    <row r="14" spans="1:8" ht="47.25">
      <c r="A14" s="84" t="s">
        <v>67</v>
      </c>
      <c r="B14" s="318">
        <v>923</v>
      </c>
      <c r="C14" s="81" t="s">
        <v>82</v>
      </c>
      <c r="D14" s="81" t="s">
        <v>84</v>
      </c>
      <c r="E14" s="81"/>
      <c r="F14" s="318"/>
      <c r="G14" s="76">
        <f>G15</f>
        <v>937000</v>
      </c>
      <c r="H14" s="76">
        <f>H15</f>
        <v>937000</v>
      </c>
    </row>
    <row r="15" spans="1:8" ht="110.25">
      <c r="A15" s="86" t="s">
        <v>187</v>
      </c>
      <c r="B15" s="83">
        <v>923</v>
      </c>
      <c r="C15" s="73" t="s">
        <v>82</v>
      </c>
      <c r="D15" s="73" t="s">
        <v>84</v>
      </c>
      <c r="E15" s="73" t="s">
        <v>254</v>
      </c>
      <c r="F15" s="83">
        <v>100</v>
      </c>
      <c r="G15" s="267">
        <f>'Пр. 9'!G15</f>
        <v>937000</v>
      </c>
      <c r="H15" s="267">
        <f>G15</f>
        <v>937000</v>
      </c>
    </row>
    <row r="16" spans="1:8" ht="63">
      <c r="A16" s="84" t="s">
        <v>80</v>
      </c>
      <c r="B16" s="318">
        <v>923</v>
      </c>
      <c r="C16" s="81" t="s">
        <v>82</v>
      </c>
      <c r="D16" s="81" t="s">
        <v>85</v>
      </c>
      <c r="E16" s="81"/>
      <c r="F16" s="318"/>
      <c r="G16" s="76">
        <f>G17</f>
        <v>4822000</v>
      </c>
      <c r="H16" s="76">
        <f>H17</f>
        <v>4822000</v>
      </c>
    </row>
    <row r="17" spans="1:8" ht="15.75">
      <c r="A17" s="84" t="s">
        <v>68</v>
      </c>
      <c r="B17" s="318">
        <v>923</v>
      </c>
      <c r="C17" s="81" t="s">
        <v>82</v>
      </c>
      <c r="D17" s="81" t="s">
        <v>85</v>
      </c>
      <c r="E17" s="81"/>
      <c r="F17" s="318"/>
      <c r="G17" s="76">
        <f>SUM(G18:G20)</f>
        <v>4822000</v>
      </c>
      <c r="H17" s="76">
        <f>SUM(H18:H20)</f>
        <v>4822000</v>
      </c>
    </row>
    <row r="18" spans="1:8" ht="94.5">
      <c r="A18" s="86" t="s">
        <v>188</v>
      </c>
      <c r="B18" s="83">
        <v>923</v>
      </c>
      <c r="C18" s="73" t="s">
        <v>82</v>
      </c>
      <c r="D18" s="73" t="s">
        <v>85</v>
      </c>
      <c r="E18" s="73" t="s">
        <v>255</v>
      </c>
      <c r="F18" s="83">
        <v>100</v>
      </c>
      <c r="G18" s="75">
        <v>3392000</v>
      </c>
      <c r="H18" s="75">
        <f>G18</f>
        <v>3392000</v>
      </c>
    </row>
    <row r="19" spans="1:8" ht="47.25">
      <c r="A19" s="86" t="s">
        <v>505</v>
      </c>
      <c r="B19" s="83">
        <v>923</v>
      </c>
      <c r="C19" s="73" t="s">
        <v>82</v>
      </c>
      <c r="D19" s="73" t="s">
        <v>85</v>
      </c>
      <c r="E19" s="73" t="s">
        <v>255</v>
      </c>
      <c r="F19" s="83">
        <v>200</v>
      </c>
      <c r="G19" s="75">
        <v>1400000</v>
      </c>
      <c r="H19" s="75">
        <f>G19</f>
        <v>1400000</v>
      </c>
    </row>
    <row r="20" spans="1:8" ht="47.25">
      <c r="A20" s="86" t="s">
        <v>189</v>
      </c>
      <c r="B20" s="83">
        <v>923</v>
      </c>
      <c r="C20" s="73" t="s">
        <v>82</v>
      </c>
      <c r="D20" s="73" t="s">
        <v>85</v>
      </c>
      <c r="E20" s="73" t="s">
        <v>255</v>
      </c>
      <c r="F20" s="83">
        <v>800</v>
      </c>
      <c r="G20" s="75">
        <v>30000</v>
      </c>
      <c r="H20" s="75">
        <f>G20</f>
        <v>30000</v>
      </c>
    </row>
    <row r="21" spans="1:8" ht="47.25">
      <c r="A21" s="84" t="s">
        <v>208</v>
      </c>
      <c r="B21" s="318">
        <v>923</v>
      </c>
      <c r="C21" s="81" t="s">
        <v>82</v>
      </c>
      <c r="D21" s="81" t="s">
        <v>87</v>
      </c>
      <c r="E21" s="81"/>
      <c r="F21" s="318"/>
      <c r="G21" s="76">
        <f>G22</f>
        <v>0</v>
      </c>
      <c r="H21" s="76">
        <f>H22</f>
        <v>27491.279999999999</v>
      </c>
    </row>
    <row r="22" spans="1:8" s="34" customFormat="1" ht="62.25" customHeight="1">
      <c r="A22" s="86" t="s">
        <v>190</v>
      </c>
      <c r="B22" s="83">
        <v>923</v>
      </c>
      <c r="C22" s="73" t="s">
        <v>82</v>
      </c>
      <c r="D22" s="73" t="s">
        <v>87</v>
      </c>
      <c r="E22" s="73" t="s">
        <v>259</v>
      </c>
      <c r="F22" s="83">
        <v>500</v>
      </c>
      <c r="G22" s="75">
        <f>безвозм.пост.!D68</f>
        <v>0</v>
      </c>
      <c r="H22" s="75">
        <f>безвозм.пост.!E68</f>
        <v>27491.279999999999</v>
      </c>
    </row>
    <row r="23" spans="1:8" s="31" customFormat="1" ht="15.75">
      <c r="A23" s="84" t="s">
        <v>286</v>
      </c>
      <c r="B23" s="318">
        <v>923</v>
      </c>
      <c r="C23" s="81" t="s">
        <v>82</v>
      </c>
      <c r="D23" s="81" t="s">
        <v>287</v>
      </c>
      <c r="E23" s="81" t="s">
        <v>288</v>
      </c>
      <c r="F23" s="318"/>
      <c r="G23" s="76">
        <f>G24</f>
        <v>100000</v>
      </c>
      <c r="H23" s="76">
        <f>H24</f>
        <v>100000</v>
      </c>
    </row>
    <row r="24" spans="1:8" s="34" customFormat="1" ht="62.25" customHeight="1">
      <c r="A24" s="86" t="s">
        <v>289</v>
      </c>
      <c r="B24" s="83">
        <v>923</v>
      </c>
      <c r="C24" s="73" t="s">
        <v>82</v>
      </c>
      <c r="D24" s="73" t="s">
        <v>287</v>
      </c>
      <c r="E24" s="73" t="s">
        <v>288</v>
      </c>
      <c r="F24" s="83">
        <v>800</v>
      </c>
      <c r="G24" s="75">
        <v>100000</v>
      </c>
      <c r="H24" s="75">
        <v>100000</v>
      </c>
    </row>
    <row r="25" spans="1:8" ht="15.75">
      <c r="A25" s="84" t="s">
        <v>69</v>
      </c>
      <c r="B25" s="318">
        <v>923</v>
      </c>
      <c r="C25" s="81" t="s">
        <v>82</v>
      </c>
      <c r="D25" s="81">
        <v>13</v>
      </c>
      <c r="E25" s="81"/>
      <c r="F25" s="318"/>
      <c r="G25" s="76">
        <f>SUM(G26:G27)</f>
        <v>22481.42</v>
      </c>
      <c r="H25" s="76">
        <f>SUM(H26:H27)</f>
        <v>16190.14</v>
      </c>
    </row>
    <row r="26" spans="1:8" ht="78.75">
      <c r="A26" s="86" t="s">
        <v>506</v>
      </c>
      <c r="B26" s="83">
        <v>923</v>
      </c>
      <c r="C26" s="73" t="s">
        <v>82</v>
      </c>
      <c r="D26" s="73">
        <v>13</v>
      </c>
      <c r="E26" s="73" t="s">
        <v>256</v>
      </c>
      <c r="F26" s="83">
        <v>200</v>
      </c>
      <c r="G26" s="75">
        <v>21481.42</v>
      </c>
      <c r="H26" s="75">
        <v>15190.14</v>
      </c>
    </row>
    <row r="27" spans="1:8" ht="63">
      <c r="A27" s="86" t="s">
        <v>525</v>
      </c>
      <c r="B27" s="83">
        <v>923</v>
      </c>
      <c r="C27" s="73" t="s">
        <v>82</v>
      </c>
      <c r="D27" s="73">
        <v>13</v>
      </c>
      <c r="E27" s="73" t="s">
        <v>257</v>
      </c>
      <c r="F27" s="83">
        <v>200</v>
      </c>
      <c r="G27" s="75">
        <v>1000</v>
      </c>
      <c r="H27" s="75">
        <v>1000</v>
      </c>
    </row>
    <row r="28" spans="1:8" ht="15.75">
      <c r="A28" s="84" t="s">
        <v>70</v>
      </c>
      <c r="B28" s="318">
        <v>923</v>
      </c>
      <c r="C28" s="81" t="s">
        <v>84</v>
      </c>
      <c r="D28" s="81" t="s">
        <v>83</v>
      </c>
      <c r="E28" s="81"/>
      <c r="F28" s="318"/>
      <c r="G28" s="76">
        <f>G29</f>
        <v>234700</v>
      </c>
      <c r="H28" s="76">
        <f>H29</f>
        <v>243500</v>
      </c>
    </row>
    <row r="29" spans="1:8" ht="15.75">
      <c r="A29" s="84" t="s">
        <v>71</v>
      </c>
      <c r="B29" s="318">
        <v>923</v>
      </c>
      <c r="C29" s="81" t="s">
        <v>84</v>
      </c>
      <c r="D29" s="81" t="s">
        <v>88</v>
      </c>
      <c r="E29" s="81"/>
      <c r="F29" s="318"/>
      <c r="G29" s="76">
        <f>SUM(G30:G31)</f>
        <v>234700</v>
      </c>
      <c r="H29" s="76">
        <f>SUM(H30:H31)</f>
        <v>243500</v>
      </c>
    </row>
    <row r="30" spans="1:8" ht="110.25">
      <c r="A30" s="86" t="s">
        <v>191</v>
      </c>
      <c r="B30" s="83">
        <v>923</v>
      </c>
      <c r="C30" s="73" t="s">
        <v>84</v>
      </c>
      <c r="D30" s="73" t="s">
        <v>88</v>
      </c>
      <c r="E30" s="73" t="s">
        <v>258</v>
      </c>
      <c r="F30" s="83">
        <v>100</v>
      </c>
      <c r="G30" s="75">
        <f>безвозм.пост.!D6+безвозм.пост.!D7</f>
        <v>190000</v>
      </c>
      <c r="H30" s="75">
        <f>безвозм.пост.!E6+безвозм.пост.!E7</f>
        <v>190000</v>
      </c>
    </row>
    <row r="31" spans="1:8" ht="63">
      <c r="A31" s="86" t="s">
        <v>508</v>
      </c>
      <c r="B31" s="83">
        <v>923</v>
      </c>
      <c r="C31" s="73" t="s">
        <v>84</v>
      </c>
      <c r="D31" s="73" t="s">
        <v>88</v>
      </c>
      <c r="E31" s="73" t="s">
        <v>258</v>
      </c>
      <c r="F31" s="83">
        <v>200</v>
      </c>
      <c r="G31" s="75">
        <f>безвозм.пост.!D8</f>
        <v>44700</v>
      </c>
      <c r="H31" s="75">
        <f>безвозм.пост.!E8</f>
        <v>53500</v>
      </c>
    </row>
    <row r="32" spans="1:8" ht="31.5">
      <c r="A32" s="84" t="s">
        <v>72</v>
      </c>
      <c r="B32" s="318">
        <v>923</v>
      </c>
      <c r="C32" s="81" t="s">
        <v>88</v>
      </c>
      <c r="D32" s="81" t="s">
        <v>83</v>
      </c>
      <c r="E32" s="81"/>
      <c r="F32" s="318"/>
      <c r="G32" s="76">
        <f>G33</f>
        <v>1000000</v>
      </c>
      <c r="H32" s="76">
        <f>H33</f>
        <v>1000000</v>
      </c>
    </row>
    <row r="33" spans="1:8" ht="15.75">
      <c r="A33" s="84" t="s">
        <v>73</v>
      </c>
      <c r="B33" s="318">
        <v>923</v>
      </c>
      <c r="C33" s="81" t="s">
        <v>88</v>
      </c>
      <c r="D33" s="81">
        <v>10</v>
      </c>
      <c r="E33" s="81"/>
      <c r="F33" s="318"/>
      <c r="G33" s="76">
        <f>G34</f>
        <v>1000000</v>
      </c>
      <c r="H33" s="76">
        <f>H34</f>
        <v>1000000</v>
      </c>
    </row>
    <row r="34" spans="1:8" ht="78.75">
      <c r="A34" s="269" t="s">
        <v>510</v>
      </c>
      <c r="B34" s="83">
        <v>923</v>
      </c>
      <c r="C34" s="73" t="s">
        <v>88</v>
      </c>
      <c r="D34" s="73">
        <v>10</v>
      </c>
      <c r="E34" s="73" t="s">
        <v>263</v>
      </c>
      <c r="F34" s="83">
        <v>200</v>
      </c>
      <c r="G34" s="75">
        <v>1000000</v>
      </c>
      <c r="H34" s="75">
        <v>1000000</v>
      </c>
    </row>
    <row r="35" spans="1:8" ht="15.75">
      <c r="A35" s="426" t="s">
        <v>74</v>
      </c>
      <c r="B35" s="318">
        <v>923</v>
      </c>
      <c r="C35" s="81" t="s">
        <v>85</v>
      </c>
      <c r="D35" s="81" t="s">
        <v>83</v>
      </c>
      <c r="E35" s="81"/>
      <c r="F35" s="318"/>
      <c r="G35" s="76">
        <f>G36+G40</f>
        <v>1468517</v>
      </c>
      <c r="H35" s="76">
        <f>H36+H40</f>
        <v>1468517</v>
      </c>
    </row>
    <row r="36" spans="1:8" ht="15.75">
      <c r="A36" s="426" t="s">
        <v>243</v>
      </c>
      <c r="B36" s="318">
        <v>923</v>
      </c>
      <c r="C36" s="81" t="s">
        <v>85</v>
      </c>
      <c r="D36" s="81" t="s">
        <v>244</v>
      </c>
      <c r="E36" s="81"/>
      <c r="F36" s="318"/>
      <c r="G36" s="76">
        <f>G37+G38+G39</f>
        <v>1468517</v>
      </c>
      <c r="H36" s="76">
        <f>H37+H38+H39</f>
        <v>1468517</v>
      </c>
    </row>
    <row r="37" spans="1:8" ht="141.75">
      <c r="A37" s="168" t="s">
        <v>512</v>
      </c>
      <c r="B37" s="83">
        <v>923</v>
      </c>
      <c r="C37" s="73" t="s">
        <v>85</v>
      </c>
      <c r="D37" s="73" t="s">
        <v>244</v>
      </c>
      <c r="E37" s="73" t="s">
        <v>434</v>
      </c>
      <c r="F37" s="83">
        <v>200</v>
      </c>
      <c r="G37" s="75">
        <f>безвозм.пост.!D43</f>
        <v>322781</v>
      </c>
      <c r="H37" s="75">
        <f>безвозм.пост.!E43</f>
        <v>322781</v>
      </c>
    </row>
    <row r="38" spans="1:8" s="31" customFormat="1" ht="141.75">
      <c r="A38" s="269" t="s">
        <v>519</v>
      </c>
      <c r="B38" s="83">
        <v>923</v>
      </c>
      <c r="C38" s="73" t="s">
        <v>85</v>
      </c>
      <c r="D38" s="73" t="s">
        <v>244</v>
      </c>
      <c r="E38" s="73" t="s">
        <v>260</v>
      </c>
      <c r="F38" s="83">
        <v>200</v>
      </c>
      <c r="G38" s="75">
        <f>безвозм.пост.!D41</f>
        <v>357005</v>
      </c>
      <c r="H38" s="75">
        <f>безвозм.пост.!D41</f>
        <v>357005</v>
      </c>
    </row>
    <row r="39" spans="1:8" s="31" customFormat="1" ht="63">
      <c r="A39" s="269" t="s">
        <v>520</v>
      </c>
      <c r="B39" s="83">
        <v>923</v>
      </c>
      <c r="C39" s="73" t="s">
        <v>85</v>
      </c>
      <c r="D39" s="73" t="s">
        <v>244</v>
      </c>
      <c r="E39" s="73" t="s">
        <v>261</v>
      </c>
      <c r="F39" s="83">
        <v>200</v>
      </c>
      <c r="G39" s="75">
        <f>безвозм.пост.!D45</f>
        <v>788731</v>
      </c>
      <c r="H39" s="75">
        <f>безвозм.пост.!E45</f>
        <v>788731</v>
      </c>
    </row>
    <row r="40" spans="1:8" s="31" customFormat="1" ht="31.5">
      <c r="A40" s="167" t="s">
        <v>485</v>
      </c>
      <c r="B40" s="318">
        <v>923</v>
      </c>
      <c r="C40" s="81" t="s">
        <v>85</v>
      </c>
      <c r="D40" s="81" t="s">
        <v>486</v>
      </c>
      <c r="E40" s="81"/>
      <c r="F40" s="318"/>
      <c r="G40" s="76">
        <f>G41</f>
        <v>0</v>
      </c>
      <c r="H40" s="75">
        <f>H41</f>
        <v>0</v>
      </c>
    </row>
    <row r="41" spans="1:8" s="31" customFormat="1" ht="110.25">
      <c r="A41" s="168" t="s">
        <v>509</v>
      </c>
      <c r="B41" s="83">
        <v>923</v>
      </c>
      <c r="C41" s="73" t="s">
        <v>85</v>
      </c>
      <c r="D41" s="73" t="s">
        <v>486</v>
      </c>
      <c r="E41" s="73" t="s">
        <v>487</v>
      </c>
      <c r="F41" s="83">
        <v>200</v>
      </c>
      <c r="G41" s="75">
        <f>безвозм.пост.!D66</f>
        <v>0</v>
      </c>
      <c r="H41" s="75">
        <f>безвозм.пост.!E66</f>
        <v>0</v>
      </c>
    </row>
    <row r="42" spans="1:8" ht="15.75">
      <c r="A42" s="84" t="s">
        <v>75</v>
      </c>
      <c r="B42" s="318">
        <v>923</v>
      </c>
      <c r="C42" s="81" t="s">
        <v>86</v>
      </c>
      <c r="D42" s="81" t="s">
        <v>83</v>
      </c>
      <c r="E42" s="81"/>
      <c r="F42" s="318"/>
      <c r="G42" s="76">
        <f>G47+G43</f>
        <v>1795000</v>
      </c>
      <c r="H42" s="76">
        <f>H47+H43</f>
        <v>1765000</v>
      </c>
    </row>
    <row r="43" spans="1:8" ht="15.75">
      <c r="A43" s="84" t="s">
        <v>237</v>
      </c>
      <c r="B43" s="318">
        <v>923</v>
      </c>
      <c r="C43" s="81" t="s">
        <v>86</v>
      </c>
      <c r="D43" s="81" t="s">
        <v>84</v>
      </c>
      <c r="E43" s="81"/>
      <c r="F43" s="318"/>
      <c r="G43" s="76">
        <f>G44+G45+G46</f>
        <v>545000</v>
      </c>
      <c r="H43" s="76">
        <f>H44+H45+H46</f>
        <v>545000</v>
      </c>
    </row>
    <row r="44" spans="1:8" s="31" customFormat="1" ht="47.25">
      <c r="A44" s="86" t="s">
        <v>526</v>
      </c>
      <c r="B44" s="83">
        <v>923</v>
      </c>
      <c r="C44" s="73" t="s">
        <v>86</v>
      </c>
      <c r="D44" s="73" t="s">
        <v>84</v>
      </c>
      <c r="E44" s="73" t="s">
        <v>340</v>
      </c>
      <c r="F44" s="83">
        <v>200</v>
      </c>
      <c r="G44" s="75">
        <f>безвозм.пост.!D38</f>
        <v>335000</v>
      </c>
      <c r="H44" s="75">
        <f>безвозм.пост.!E38</f>
        <v>335000</v>
      </c>
    </row>
    <row r="45" spans="1:8" s="34" customFormat="1" ht="79.5" thickBot="1">
      <c r="A45" s="176" t="s">
        <v>529</v>
      </c>
      <c r="B45" s="83">
        <v>923</v>
      </c>
      <c r="C45" s="73" t="s">
        <v>86</v>
      </c>
      <c r="D45" s="73" t="s">
        <v>84</v>
      </c>
      <c r="E45" s="73" t="s">
        <v>503</v>
      </c>
      <c r="F45" s="83"/>
      <c r="G45" s="75">
        <v>0</v>
      </c>
      <c r="H45" s="75">
        <v>0</v>
      </c>
    </row>
    <row r="46" spans="1:8" s="31" customFormat="1" ht="47.25">
      <c r="A46" s="98" t="s">
        <v>524</v>
      </c>
      <c r="B46" s="83">
        <v>923</v>
      </c>
      <c r="C46" s="73" t="s">
        <v>86</v>
      </c>
      <c r="D46" s="73" t="s">
        <v>88</v>
      </c>
      <c r="E46" s="73" t="s">
        <v>341</v>
      </c>
      <c r="F46" s="83"/>
      <c r="G46" s="75">
        <f>безвозм.пост.!D47</f>
        <v>210000</v>
      </c>
      <c r="H46" s="75">
        <f>безвозм.пост.!E47</f>
        <v>210000</v>
      </c>
    </row>
    <row r="47" spans="1:8" ht="15.75">
      <c r="A47" s="84" t="s">
        <v>76</v>
      </c>
      <c r="B47" s="318">
        <v>923</v>
      </c>
      <c r="C47" s="81" t="s">
        <v>86</v>
      </c>
      <c r="D47" s="81" t="s">
        <v>88</v>
      </c>
      <c r="E47" s="81"/>
      <c r="F47" s="318"/>
      <c r="G47" s="76">
        <f>SUM(G48:G49)</f>
        <v>1250000</v>
      </c>
      <c r="H47" s="76">
        <f>SUM(H48:H49)</f>
        <v>1220000</v>
      </c>
    </row>
    <row r="48" spans="1:8" ht="63">
      <c r="A48" s="269" t="s">
        <v>511</v>
      </c>
      <c r="B48" s="83">
        <v>923</v>
      </c>
      <c r="C48" s="73" t="s">
        <v>86</v>
      </c>
      <c r="D48" s="73" t="s">
        <v>88</v>
      </c>
      <c r="E48" s="73" t="s">
        <v>267</v>
      </c>
      <c r="F48" s="83">
        <v>200</v>
      </c>
      <c r="G48" s="75">
        <v>200000</v>
      </c>
      <c r="H48" s="75">
        <f>G48</f>
        <v>200000</v>
      </c>
    </row>
    <row r="49" spans="1:8" ht="63">
      <c r="A49" s="269" t="s">
        <v>514</v>
      </c>
      <c r="B49" s="83">
        <v>923</v>
      </c>
      <c r="C49" s="73" t="s">
        <v>86</v>
      </c>
      <c r="D49" s="73" t="s">
        <v>88</v>
      </c>
      <c r="E49" s="73" t="s">
        <v>269</v>
      </c>
      <c r="F49" s="83">
        <v>200</v>
      </c>
      <c r="G49" s="75">
        <v>1050000</v>
      </c>
      <c r="H49" s="75">
        <v>1020000</v>
      </c>
    </row>
    <row r="50" spans="1:8" s="31" customFormat="1" ht="15.75">
      <c r="A50" s="84" t="s">
        <v>144</v>
      </c>
      <c r="B50" s="318">
        <v>923</v>
      </c>
      <c r="C50" s="81" t="s">
        <v>151</v>
      </c>
      <c r="D50" s="81" t="s">
        <v>83</v>
      </c>
      <c r="E50" s="81"/>
      <c r="F50" s="318"/>
      <c r="G50" s="76">
        <f>G51</f>
        <v>230000</v>
      </c>
      <c r="H50" s="76">
        <f>H51</f>
        <v>220000</v>
      </c>
    </row>
    <row r="51" spans="1:8" ht="15.75">
      <c r="A51" s="84" t="s">
        <v>77</v>
      </c>
      <c r="B51" s="318">
        <v>923</v>
      </c>
      <c r="C51" s="81">
        <v>10</v>
      </c>
      <c r="D51" s="81" t="s">
        <v>82</v>
      </c>
      <c r="E51" s="73"/>
      <c r="F51" s="83"/>
      <c r="G51" s="76">
        <f>G52</f>
        <v>230000</v>
      </c>
      <c r="H51" s="76">
        <f>H52</f>
        <v>220000</v>
      </c>
    </row>
    <row r="52" spans="1:8" s="31" customFormat="1" ht="63">
      <c r="A52" s="86" t="s">
        <v>192</v>
      </c>
      <c r="B52" s="83">
        <v>923</v>
      </c>
      <c r="C52" s="81">
        <v>10</v>
      </c>
      <c r="D52" s="81" t="s">
        <v>82</v>
      </c>
      <c r="E52" s="73" t="s">
        <v>283</v>
      </c>
      <c r="F52" s="83">
        <v>300</v>
      </c>
      <c r="G52" s="75">
        <v>230000</v>
      </c>
      <c r="H52" s="75">
        <v>220000</v>
      </c>
    </row>
    <row r="53" spans="1:8" ht="56.25">
      <c r="A53" s="175" t="s">
        <v>123</v>
      </c>
      <c r="B53" s="318">
        <v>923</v>
      </c>
      <c r="C53" s="265"/>
      <c r="D53" s="265"/>
      <c r="E53" s="271"/>
      <c r="F53" s="272"/>
      <c r="G53" s="273">
        <f>G54+G70+G72</f>
        <v>6860301.5800000001</v>
      </c>
      <c r="H53" s="273">
        <f>H54+H70+H72</f>
        <v>6850301.5800000001</v>
      </c>
    </row>
    <row r="54" spans="1:8" ht="15.75">
      <c r="A54" s="84" t="s">
        <v>399</v>
      </c>
      <c r="B54" s="318">
        <v>923</v>
      </c>
      <c r="C54" s="81" t="s">
        <v>89</v>
      </c>
      <c r="D54" s="81" t="s">
        <v>83</v>
      </c>
      <c r="E54" s="81"/>
      <c r="F54" s="318"/>
      <c r="G54" s="76">
        <f>G55</f>
        <v>6260301.5800000001</v>
      </c>
      <c r="H54" s="76">
        <f>H55</f>
        <v>6250301.5800000001</v>
      </c>
    </row>
    <row r="55" spans="1:8" ht="15.75">
      <c r="A55" s="84" t="s">
        <v>78</v>
      </c>
      <c r="B55" s="318">
        <v>923</v>
      </c>
      <c r="C55" s="81" t="s">
        <v>89</v>
      </c>
      <c r="D55" s="81" t="s">
        <v>82</v>
      </c>
      <c r="E55" s="81"/>
      <c r="F55" s="318"/>
      <c r="G55" s="76">
        <f>G56+G61+G66+G68</f>
        <v>6260301.5800000001</v>
      </c>
      <c r="H55" s="76">
        <f>H56+H61+H66</f>
        <v>6250301.5800000001</v>
      </c>
    </row>
    <row r="56" spans="1:8" ht="31.5">
      <c r="A56" s="84" t="s">
        <v>79</v>
      </c>
      <c r="B56" s="318">
        <v>923</v>
      </c>
      <c r="C56" s="81" t="s">
        <v>89</v>
      </c>
      <c r="D56" s="81" t="s">
        <v>82</v>
      </c>
      <c r="E56" s="81" t="s">
        <v>272</v>
      </c>
      <c r="F56" s="318"/>
      <c r="G56" s="76">
        <f>SUM(G57:G60)</f>
        <v>4271902</v>
      </c>
      <c r="H56" s="76">
        <f>SUM(H57:H60)</f>
        <v>4261902</v>
      </c>
    </row>
    <row r="57" spans="1:8" ht="110.25">
      <c r="A57" s="269" t="s">
        <v>203</v>
      </c>
      <c r="B57" s="83">
        <v>923</v>
      </c>
      <c r="C57" s="73" t="s">
        <v>89</v>
      </c>
      <c r="D57" s="73" t="s">
        <v>82</v>
      </c>
      <c r="E57" s="73" t="s">
        <v>272</v>
      </c>
      <c r="F57" s="83">
        <v>100</v>
      </c>
      <c r="G57" s="87">
        <v>1711902</v>
      </c>
      <c r="H57" s="87">
        <f>G57</f>
        <v>1711902</v>
      </c>
    </row>
    <row r="58" spans="1:8" ht="126">
      <c r="A58" s="269" t="s">
        <v>202</v>
      </c>
      <c r="B58" s="83">
        <v>923</v>
      </c>
      <c r="C58" s="73" t="s">
        <v>89</v>
      </c>
      <c r="D58" s="73" t="s">
        <v>82</v>
      </c>
      <c r="E58" s="73" t="s">
        <v>273</v>
      </c>
      <c r="F58" s="83">
        <v>100</v>
      </c>
      <c r="G58" s="87">
        <v>0</v>
      </c>
      <c r="H58" s="87">
        <v>0</v>
      </c>
    </row>
    <row r="59" spans="1:8" ht="47.25">
      <c r="A59" s="269" t="s">
        <v>515</v>
      </c>
      <c r="B59" s="83">
        <v>923</v>
      </c>
      <c r="C59" s="73" t="s">
        <v>89</v>
      </c>
      <c r="D59" s="73" t="s">
        <v>82</v>
      </c>
      <c r="E59" s="73" t="s">
        <v>272</v>
      </c>
      <c r="F59" s="83">
        <v>200</v>
      </c>
      <c r="G59" s="87">
        <v>2500000</v>
      </c>
      <c r="H59" s="87">
        <v>2500000</v>
      </c>
    </row>
    <row r="60" spans="1:8" ht="47.25">
      <c r="A60" s="269" t="s">
        <v>204</v>
      </c>
      <c r="B60" s="83">
        <v>923</v>
      </c>
      <c r="C60" s="73" t="s">
        <v>89</v>
      </c>
      <c r="D60" s="73" t="s">
        <v>82</v>
      </c>
      <c r="E60" s="73" t="s">
        <v>272</v>
      </c>
      <c r="F60" s="83">
        <v>800</v>
      </c>
      <c r="G60" s="87">
        <v>60000</v>
      </c>
      <c r="H60" s="87">
        <v>50000</v>
      </c>
    </row>
    <row r="61" spans="1:8" s="85" customFormat="1" ht="15.75">
      <c r="A61" s="84" t="s">
        <v>213</v>
      </c>
      <c r="B61" s="318">
        <v>923</v>
      </c>
      <c r="C61" s="81" t="s">
        <v>89</v>
      </c>
      <c r="D61" s="81" t="s">
        <v>82</v>
      </c>
      <c r="E61" s="81" t="s">
        <v>285</v>
      </c>
      <c r="F61" s="318"/>
      <c r="G61" s="87">
        <f>SUM(G62:G65)</f>
        <v>788399.58</v>
      </c>
      <c r="H61" s="94">
        <f>H62+H63+H64+H65</f>
        <v>788399.58</v>
      </c>
    </row>
    <row r="62" spans="1:8" s="85" customFormat="1" ht="141.75">
      <c r="A62" s="86" t="s">
        <v>210</v>
      </c>
      <c r="B62" s="83">
        <v>923</v>
      </c>
      <c r="C62" s="73" t="s">
        <v>89</v>
      </c>
      <c r="D62" s="73" t="s">
        <v>82</v>
      </c>
      <c r="E62" s="73" t="s">
        <v>431</v>
      </c>
      <c r="F62" s="83">
        <v>100</v>
      </c>
      <c r="G62" s="87">
        <f>безвозм.пост.!D20+безвозм.пост.!D21</f>
        <v>697071</v>
      </c>
      <c r="H62" s="87">
        <f>безвозм.пост.!E20+безвозм.пост.!E21</f>
        <v>697071</v>
      </c>
    </row>
    <row r="63" spans="1:8" s="85" customFormat="1" ht="78.75">
      <c r="A63" s="86" t="s">
        <v>517</v>
      </c>
      <c r="B63" s="83">
        <v>923</v>
      </c>
      <c r="C63" s="73" t="s">
        <v>89</v>
      </c>
      <c r="D63" s="73" t="s">
        <v>82</v>
      </c>
      <c r="E63" s="73" t="s">
        <v>431</v>
      </c>
      <c r="F63" s="83">
        <v>200</v>
      </c>
      <c r="G63" s="87">
        <f>безвозм.пост.!D23+безвозм.пост.!D26</f>
        <v>91328.579999999958</v>
      </c>
      <c r="H63" s="87">
        <f>безвозм.пост.!E23+безвозм.пост.!E26</f>
        <v>91328.579999999958</v>
      </c>
    </row>
    <row r="64" spans="1:8" ht="141.75">
      <c r="A64" s="86" t="s">
        <v>211</v>
      </c>
      <c r="B64" s="83">
        <v>923</v>
      </c>
      <c r="C64" s="73" t="s">
        <v>89</v>
      </c>
      <c r="D64" s="73" t="s">
        <v>82</v>
      </c>
      <c r="E64" s="73" t="s">
        <v>279</v>
      </c>
      <c r="F64" s="83">
        <v>100</v>
      </c>
      <c r="G64" s="87">
        <f>безвозм.пост.!D28</f>
        <v>0</v>
      </c>
      <c r="H64" s="87">
        <f>безвозм.пост.!E28</f>
        <v>0</v>
      </c>
    </row>
    <row r="65" spans="1:8" ht="147" customHeight="1">
      <c r="A65" s="86" t="s">
        <v>212</v>
      </c>
      <c r="B65" s="83">
        <v>923</v>
      </c>
      <c r="C65" s="73" t="s">
        <v>89</v>
      </c>
      <c r="D65" s="73" t="s">
        <v>82</v>
      </c>
      <c r="E65" s="73" t="s">
        <v>280</v>
      </c>
      <c r="F65" s="83">
        <v>100</v>
      </c>
      <c r="G65" s="87">
        <f>безвозм.пост.!D32</f>
        <v>0</v>
      </c>
      <c r="H65" s="87">
        <f>безвозм.пост.!E32</f>
        <v>0</v>
      </c>
    </row>
    <row r="66" spans="1:8" s="85" customFormat="1" ht="15.75">
      <c r="A66" s="84" t="s">
        <v>215</v>
      </c>
      <c r="B66" s="318">
        <v>923</v>
      </c>
      <c r="C66" s="81" t="s">
        <v>89</v>
      </c>
      <c r="D66" s="81" t="s">
        <v>82</v>
      </c>
      <c r="E66" s="81" t="s">
        <v>281</v>
      </c>
      <c r="F66" s="318"/>
      <c r="G66" s="88">
        <f>G67</f>
        <v>1200000</v>
      </c>
      <c r="H66" s="88">
        <f>H67</f>
        <v>1200000</v>
      </c>
    </row>
    <row r="67" spans="1:8" s="85" customFormat="1" ht="63">
      <c r="A67" s="86" t="s">
        <v>523</v>
      </c>
      <c r="B67" s="83">
        <v>923</v>
      </c>
      <c r="C67" s="73" t="s">
        <v>89</v>
      </c>
      <c r="D67" s="73" t="s">
        <v>82</v>
      </c>
      <c r="E67" s="73" t="s">
        <v>282</v>
      </c>
      <c r="F67" s="83">
        <v>200</v>
      </c>
      <c r="G67" s="87">
        <f>безвозм.пост.!D36</f>
        <v>1200000</v>
      </c>
      <c r="H67" s="87">
        <f>безвозм.пост.!E36</f>
        <v>1200000</v>
      </c>
    </row>
    <row r="68" spans="1:8" s="85" customFormat="1" ht="47.25">
      <c r="A68" s="84" t="s">
        <v>433</v>
      </c>
      <c r="B68" s="318">
        <v>923</v>
      </c>
      <c r="C68" s="99" t="s">
        <v>89</v>
      </c>
      <c r="D68" s="99" t="s">
        <v>82</v>
      </c>
      <c r="E68" s="81" t="s">
        <v>424</v>
      </c>
      <c r="F68" s="318"/>
      <c r="G68" s="171">
        <f>G69</f>
        <v>0</v>
      </c>
      <c r="H68" s="171">
        <f>H69</f>
        <v>0</v>
      </c>
    </row>
    <row r="69" spans="1:8" s="85" customFormat="1" ht="141.75">
      <c r="A69" s="86" t="s">
        <v>205</v>
      </c>
      <c r="B69" s="83">
        <v>923</v>
      </c>
      <c r="C69" s="92" t="s">
        <v>89</v>
      </c>
      <c r="D69" s="92" t="s">
        <v>82</v>
      </c>
      <c r="E69" s="73" t="s">
        <v>422</v>
      </c>
      <c r="F69" s="83">
        <v>100</v>
      </c>
      <c r="G69" s="172">
        <f>безвозм.пост.!D9</f>
        <v>0</v>
      </c>
      <c r="H69" s="172">
        <f>безвозм.пост.!E9</f>
        <v>0</v>
      </c>
    </row>
    <row r="70" spans="1:8" ht="31.5">
      <c r="A70" s="84" t="s">
        <v>400</v>
      </c>
      <c r="B70" s="318">
        <v>923</v>
      </c>
      <c r="C70" s="81">
        <v>11</v>
      </c>
      <c r="D70" s="81" t="s">
        <v>86</v>
      </c>
      <c r="E70" s="73"/>
      <c r="F70" s="83"/>
      <c r="G70" s="76">
        <f>G71</f>
        <v>100000</v>
      </c>
      <c r="H70" s="76">
        <f>H71</f>
        <v>100000</v>
      </c>
    </row>
    <row r="71" spans="1:8" ht="47.25">
      <c r="A71" s="269" t="s">
        <v>516</v>
      </c>
      <c r="B71" s="83">
        <v>923</v>
      </c>
      <c r="C71" s="73">
        <v>11</v>
      </c>
      <c r="D71" s="73" t="s">
        <v>86</v>
      </c>
      <c r="E71" s="73" t="s">
        <v>275</v>
      </c>
      <c r="F71" s="83">
        <v>200</v>
      </c>
      <c r="G71" s="75">
        <v>100000</v>
      </c>
      <c r="H71" s="75">
        <v>100000</v>
      </c>
    </row>
    <row r="72" spans="1:8" ht="15.75">
      <c r="A72" s="84" t="s">
        <v>76</v>
      </c>
      <c r="B72" s="318">
        <v>923</v>
      </c>
      <c r="C72" s="81" t="s">
        <v>86</v>
      </c>
      <c r="D72" s="81" t="s">
        <v>88</v>
      </c>
      <c r="E72" s="73"/>
      <c r="F72" s="83"/>
      <c r="G72" s="278">
        <f>G73</f>
        <v>500000</v>
      </c>
      <c r="H72" s="278">
        <f>H73</f>
        <v>500000</v>
      </c>
    </row>
    <row r="73" spans="1:8" ht="63">
      <c r="A73" s="86" t="s">
        <v>522</v>
      </c>
      <c r="B73" s="83">
        <v>923</v>
      </c>
      <c r="C73" s="73" t="s">
        <v>86</v>
      </c>
      <c r="D73" s="73" t="s">
        <v>88</v>
      </c>
      <c r="E73" s="73" t="s">
        <v>277</v>
      </c>
      <c r="F73" s="83">
        <v>200</v>
      </c>
      <c r="G73" s="75">
        <v>500000</v>
      </c>
      <c r="H73" s="75">
        <v>500000</v>
      </c>
    </row>
    <row r="74" spans="1:8" ht="15.75">
      <c r="A74" s="427" t="s">
        <v>544</v>
      </c>
      <c r="B74" s="83"/>
      <c r="C74" s="73"/>
      <c r="D74" s="73"/>
      <c r="E74" s="73"/>
      <c r="F74" s="83"/>
      <c r="G74" s="102">
        <f>G12+G53</f>
        <v>17470000</v>
      </c>
      <c r="H74" s="102">
        <f>H12+H53</f>
        <v>17450000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workbookViewId="0">
      <selection sqref="A1:E1048576"/>
    </sheetView>
  </sheetViews>
  <sheetFormatPr defaultRowHeight="15"/>
  <cols>
    <col min="1" max="1" width="10.7109375" style="170" customWidth="1"/>
    <col min="2" max="2" width="42.85546875" style="174" customWidth="1"/>
    <col min="3" max="3" width="14.42578125" style="170" customWidth="1"/>
    <col min="4" max="4" width="15.140625" style="170" customWidth="1"/>
    <col min="5" max="5" width="16.140625" style="170" customWidth="1"/>
    <col min="7" max="7" width="11.42578125" bestFit="1" customWidth="1"/>
    <col min="9" max="9" width="11.42578125" bestFit="1" customWidth="1"/>
  </cols>
  <sheetData>
    <row r="1" spans="1:9" ht="15" customHeight="1">
      <c r="C1" s="361" t="s">
        <v>146</v>
      </c>
      <c r="D1" s="361"/>
      <c r="E1" s="361"/>
    </row>
    <row r="2" spans="1:9" ht="15" customHeight="1">
      <c r="C2" s="359" t="s">
        <v>33</v>
      </c>
      <c r="D2" s="359"/>
      <c r="E2" s="359"/>
    </row>
    <row r="3" spans="1:9" ht="15" customHeight="1">
      <c r="C3" s="359" t="s">
        <v>109</v>
      </c>
      <c r="D3" s="359"/>
      <c r="E3" s="359"/>
    </row>
    <row r="4" spans="1:9" ht="15" customHeight="1">
      <c r="C4" s="359" t="s">
        <v>27</v>
      </c>
      <c r="D4" s="359"/>
      <c r="E4" s="359"/>
    </row>
    <row r="5" spans="1:9" ht="15" customHeight="1">
      <c r="C5" s="359" t="s">
        <v>28</v>
      </c>
      <c r="D5" s="359"/>
      <c r="E5" s="359"/>
    </row>
    <row r="6" spans="1:9" ht="15.75">
      <c r="C6" s="359" t="s">
        <v>459</v>
      </c>
      <c r="D6" s="359"/>
      <c r="E6" s="359"/>
    </row>
    <row r="7" spans="1:9" ht="15.75">
      <c r="C7" s="359"/>
      <c r="D7" s="359"/>
      <c r="E7" s="359"/>
    </row>
    <row r="8" spans="1:9" ht="15.75" customHeight="1">
      <c r="A8" s="428" t="s">
        <v>455</v>
      </c>
      <c r="B8" s="429"/>
      <c r="C8" s="429"/>
      <c r="D8" s="429"/>
      <c r="E8" s="429"/>
    </row>
    <row r="9" spans="1:9" ht="15.75" customHeight="1">
      <c r="A9" s="429"/>
      <c r="B9" s="429"/>
      <c r="C9" s="429"/>
      <c r="D9" s="429"/>
      <c r="E9" s="429"/>
    </row>
    <row r="10" spans="1:9">
      <c r="A10" s="429"/>
      <c r="B10" s="429"/>
      <c r="C10" s="429"/>
      <c r="D10" s="429"/>
      <c r="E10" s="429"/>
    </row>
    <row r="12" spans="1:9" ht="15.75">
      <c r="A12" s="430" t="s">
        <v>128</v>
      </c>
      <c r="B12" s="431" t="s">
        <v>34</v>
      </c>
      <c r="C12" s="432" t="s">
        <v>127</v>
      </c>
      <c r="D12" s="433"/>
      <c r="E12" s="433"/>
    </row>
    <row r="13" spans="1:9" ht="15.75">
      <c r="A13" s="434"/>
      <c r="B13" s="431"/>
      <c r="C13" s="383" t="s">
        <v>246</v>
      </c>
      <c r="D13" s="383" t="s">
        <v>358</v>
      </c>
      <c r="E13" s="383" t="s">
        <v>443</v>
      </c>
    </row>
    <row r="14" spans="1:9" s="74" customFormat="1" ht="47.25">
      <c r="A14" s="435">
        <v>100</v>
      </c>
      <c r="B14" s="84" t="s">
        <v>402</v>
      </c>
      <c r="C14" s="436">
        <f>C15+C16+C17+C18+C19</f>
        <v>6397833.2800000003</v>
      </c>
      <c r="D14" s="436">
        <f>D15+D16+D17+D18+D19</f>
        <v>5881481.4199999999</v>
      </c>
      <c r="E14" s="436">
        <f t="shared" ref="E14" si="0">E15+E16+E17+E18+E19</f>
        <v>5902681.4199999999</v>
      </c>
      <c r="I14" s="293"/>
    </row>
    <row r="15" spans="1:9" ht="63">
      <c r="A15" s="73" t="s">
        <v>129</v>
      </c>
      <c r="B15" s="437" t="s">
        <v>67</v>
      </c>
      <c r="C15" s="438">
        <f>'Пр. 9'!G15</f>
        <v>937000</v>
      </c>
      <c r="D15" s="438">
        <f>Пр.10!H15</f>
        <v>937000</v>
      </c>
      <c r="E15" s="438">
        <f>Пр.10!H15</f>
        <v>937000</v>
      </c>
    </row>
    <row r="16" spans="1:9" ht="94.5">
      <c r="A16" s="73" t="s">
        <v>130</v>
      </c>
      <c r="B16" s="437" t="s">
        <v>80</v>
      </c>
      <c r="C16" s="438">
        <f>'Пр. 9'!G16</f>
        <v>4779842</v>
      </c>
      <c r="D16" s="438">
        <f>Пр.10!G16</f>
        <v>4822000</v>
      </c>
      <c r="E16" s="438">
        <f>Пр.10!H16</f>
        <v>4822000</v>
      </c>
      <c r="G16" s="35"/>
    </row>
    <row r="17" spans="1:7" ht="63">
      <c r="A17" s="73" t="s">
        <v>133</v>
      </c>
      <c r="B17" s="439" t="s">
        <v>208</v>
      </c>
      <c r="C17" s="438">
        <f>'Пр. 9'!G21</f>
        <v>27491.279999999999</v>
      </c>
      <c r="D17" s="438">
        <f>Пр.10!G21</f>
        <v>0</v>
      </c>
      <c r="E17" s="438">
        <f>Пр.10!H21</f>
        <v>27491.279999999999</v>
      </c>
    </row>
    <row r="18" spans="1:7" ht="15.75">
      <c r="A18" s="73" t="s">
        <v>303</v>
      </c>
      <c r="B18" s="439" t="s">
        <v>286</v>
      </c>
      <c r="C18" s="438">
        <f>'Пр. 9'!G23</f>
        <v>0</v>
      </c>
      <c r="D18" s="438">
        <f>Пр.10!G23</f>
        <v>100000</v>
      </c>
      <c r="E18" s="438">
        <f>Пр.10!H23</f>
        <v>100000</v>
      </c>
    </row>
    <row r="19" spans="1:7" s="74" customFormat="1" ht="15.75">
      <c r="A19" s="73" t="s">
        <v>134</v>
      </c>
      <c r="B19" s="437" t="s">
        <v>69</v>
      </c>
      <c r="C19" s="438">
        <f>'Пр. 9'!G25</f>
        <v>653500</v>
      </c>
      <c r="D19" s="438">
        <f>Пр.10!G25</f>
        <v>22481.42</v>
      </c>
      <c r="E19" s="438">
        <f>Пр.10!H25</f>
        <v>16190.14</v>
      </c>
    </row>
    <row r="20" spans="1:7" ht="15.75">
      <c r="A20" s="81" t="s">
        <v>349</v>
      </c>
      <c r="B20" s="440" t="s">
        <v>403</v>
      </c>
      <c r="C20" s="436">
        <f>C21</f>
        <v>232400</v>
      </c>
      <c r="D20" s="436">
        <f t="shared" ref="D20:E20" si="1">D21</f>
        <v>234700</v>
      </c>
      <c r="E20" s="436">
        <f t="shared" si="1"/>
        <v>243500</v>
      </c>
    </row>
    <row r="21" spans="1:7" ht="31.5">
      <c r="A21" s="73" t="s">
        <v>135</v>
      </c>
      <c r="B21" s="437" t="s">
        <v>71</v>
      </c>
      <c r="C21" s="438">
        <f>'Пр. 9'!G31</f>
        <v>232400</v>
      </c>
      <c r="D21" s="438">
        <f>Пр.10!G29</f>
        <v>234700</v>
      </c>
      <c r="E21" s="438">
        <f>Пр.10!H29</f>
        <v>243500</v>
      </c>
    </row>
    <row r="22" spans="1:7" s="74" customFormat="1" ht="47.25">
      <c r="A22" s="81" t="s">
        <v>136</v>
      </c>
      <c r="B22" s="441" t="s">
        <v>404</v>
      </c>
      <c r="C22" s="436">
        <f>C23+C24</f>
        <v>1000000</v>
      </c>
      <c r="D22" s="436">
        <f>D23+D24</f>
        <v>1000000</v>
      </c>
      <c r="E22" s="436">
        <f>E23+E24</f>
        <v>1000000</v>
      </c>
    </row>
    <row r="23" spans="1:7" ht="15.75">
      <c r="A23" s="73" t="s">
        <v>137</v>
      </c>
      <c r="B23" s="437" t="s">
        <v>73</v>
      </c>
      <c r="C23" s="438">
        <f>'Пр. 9'!G35</f>
        <v>1000000</v>
      </c>
      <c r="D23" s="438">
        <f>Пр.10!G33</f>
        <v>1000000</v>
      </c>
      <c r="E23" s="438">
        <f>Пр.10!H33</f>
        <v>1000000</v>
      </c>
    </row>
    <row r="24" spans="1:7" s="74" customFormat="1" ht="47.25">
      <c r="A24" s="73" t="s">
        <v>534</v>
      </c>
      <c r="B24" s="437" t="s">
        <v>533</v>
      </c>
      <c r="C24" s="438">
        <f>'Пр. 9'!G37</f>
        <v>0</v>
      </c>
      <c r="D24" s="438"/>
      <c r="E24" s="438"/>
    </row>
    <row r="25" spans="1:7" s="31" customFormat="1" ht="15.75">
      <c r="A25" s="81" t="s">
        <v>235</v>
      </c>
      <c r="B25" s="441" t="s">
        <v>405</v>
      </c>
      <c r="C25" s="436">
        <f>'Пр. 9'!G39</f>
        <v>4275862</v>
      </c>
      <c r="D25" s="436">
        <f>Пр.10!G35</f>
        <v>1468517</v>
      </c>
      <c r="E25" s="436">
        <f>Пр.10!H35</f>
        <v>1468517</v>
      </c>
    </row>
    <row r="26" spans="1:7" s="74" customFormat="1" ht="15.75">
      <c r="A26" s="73" t="s">
        <v>540</v>
      </c>
      <c r="B26" s="437" t="s">
        <v>541</v>
      </c>
      <c r="C26" s="438">
        <f>'Пр. 9'!G40</f>
        <v>140000</v>
      </c>
      <c r="D26" s="438"/>
      <c r="E26" s="438"/>
    </row>
    <row r="27" spans="1:7" s="34" customFormat="1" ht="15.75">
      <c r="A27" s="442" t="s">
        <v>245</v>
      </c>
      <c r="B27" s="443" t="s">
        <v>243</v>
      </c>
      <c r="C27" s="438">
        <f>'Пр. 9'!G42</f>
        <v>4135862</v>
      </c>
      <c r="D27" s="438">
        <f>Пр.10!G36</f>
        <v>1468517</v>
      </c>
      <c r="E27" s="438">
        <f>Пр.10!H36</f>
        <v>1468517</v>
      </c>
    </row>
    <row r="28" spans="1:7" s="34" customFormat="1" ht="31.5">
      <c r="A28" s="442" t="s">
        <v>484</v>
      </c>
      <c r="B28" s="437" t="s">
        <v>485</v>
      </c>
      <c r="C28" s="438">
        <f>'Пр. 9'!G47</f>
        <v>0</v>
      </c>
      <c r="D28" s="438"/>
      <c r="E28" s="438"/>
    </row>
    <row r="29" spans="1:7" ht="31.5">
      <c r="A29" s="81" t="s">
        <v>138</v>
      </c>
      <c r="B29" s="441" t="s">
        <v>406</v>
      </c>
      <c r="C29" s="436">
        <f>C30+C32+C31</f>
        <v>5407857.4800000004</v>
      </c>
      <c r="D29" s="436">
        <f t="shared" ref="D29:E29" si="2">D30+D32+D31</f>
        <v>2295000</v>
      </c>
      <c r="E29" s="436">
        <f t="shared" si="2"/>
        <v>2265000</v>
      </c>
    </row>
    <row r="30" spans="1:7" s="34" customFormat="1" ht="15.75">
      <c r="A30" s="73" t="s">
        <v>561</v>
      </c>
      <c r="B30" s="437" t="s">
        <v>558</v>
      </c>
      <c r="C30" s="438">
        <f>'Пр. 9'!G50</f>
        <v>500000</v>
      </c>
      <c r="D30" s="438"/>
      <c r="E30" s="438"/>
    </row>
    <row r="31" spans="1:7" s="74" customFormat="1" ht="15.75">
      <c r="A31" s="73" t="s">
        <v>238</v>
      </c>
      <c r="B31" s="437" t="s">
        <v>237</v>
      </c>
      <c r="C31" s="438">
        <f>'Пр. 9'!G52</f>
        <v>2362200</v>
      </c>
      <c r="D31" s="438">
        <f>Пр.10!G43</f>
        <v>545000</v>
      </c>
      <c r="E31" s="438">
        <f>Пр.10!H43</f>
        <v>545000</v>
      </c>
    </row>
    <row r="32" spans="1:7" ht="15.75">
      <c r="A32" s="73" t="s">
        <v>139</v>
      </c>
      <c r="B32" s="437" t="s">
        <v>76</v>
      </c>
      <c r="C32" s="438">
        <f>'Пр. 9'!G57+'Пр. 9'!G84</f>
        <v>2545657.48</v>
      </c>
      <c r="D32" s="438">
        <f>Пр.10!G47+Пр.10!G72</f>
        <v>1750000</v>
      </c>
      <c r="E32" s="438">
        <f>Пр.10!H47+Пр.10!H72</f>
        <v>1720000</v>
      </c>
      <c r="G32" s="35"/>
    </row>
    <row r="33" spans="1:5" ht="15.75">
      <c r="A33" s="81" t="s">
        <v>143</v>
      </c>
      <c r="B33" s="441" t="s">
        <v>407</v>
      </c>
      <c r="C33" s="436">
        <f>C34</f>
        <v>230000</v>
      </c>
      <c r="D33" s="436">
        <f>D34</f>
        <v>230000</v>
      </c>
      <c r="E33" s="436">
        <f>E34</f>
        <v>220000</v>
      </c>
    </row>
    <row r="34" spans="1:5" ht="15.75">
      <c r="A34" s="73" t="s">
        <v>142</v>
      </c>
      <c r="B34" s="437" t="s">
        <v>77</v>
      </c>
      <c r="C34" s="438">
        <f>'Пр. 9'!G63</f>
        <v>230000</v>
      </c>
      <c r="D34" s="438">
        <f>Пр.10!G50</f>
        <v>230000</v>
      </c>
      <c r="E34" s="438">
        <f>Пр.10!H50</f>
        <v>220000</v>
      </c>
    </row>
    <row r="35" spans="1:5" s="74" customFormat="1" ht="15.75">
      <c r="A35" s="444" t="s">
        <v>140</v>
      </c>
      <c r="B35" s="84" t="s">
        <v>399</v>
      </c>
      <c r="C35" s="445">
        <f>C36</f>
        <v>9212775.5999999996</v>
      </c>
      <c r="D35" s="445">
        <f t="shared" ref="D35" si="3">D36</f>
        <v>6260301.5800000001</v>
      </c>
      <c r="E35" s="445">
        <f t="shared" ref="E35" si="4">E36</f>
        <v>6250301.5800000001</v>
      </c>
    </row>
    <row r="36" spans="1:5" s="74" customFormat="1" ht="15.75">
      <c r="A36" s="446" t="s">
        <v>141</v>
      </c>
      <c r="B36" s="447" t="s">
        <v>78</v>
      </c>
      <c r="C36" s="448">
        <f>'Пр. 9'!G65</f>
        <v>9212775.5999999996</v>
      </c>
      <c r="D36" s="448">
        <f>Пр.10!G54</f>
        <v>6260301.5800000001</v>
      </c>
      <c r="E36" s="448">
        <f>Пр.10!H54</f>
        <v>6250301.5800000001</v>
      </c>
    </row>
    <row r="37" spans="1:5" ht="15.75">
      <c r="A37" s="419">
        <v>1100</v>
      </c>
      <c r="B37" s="441" t="s">
        <v>401</v>
      </c>
      <c r="C37" s="436">
        <f>C38</f>
        <v>11000</v>
      </c>
      <c r="D37" s="436">
        <f t="shared" ref="D37" si="5">D38</f>
        <v>100000</v>
      </c>
      <c r="E37" s="436">
        <f t="shared" ref="E37" si="6">E38</f>
        <v>100000</v>
      </c>
    </row>
    <row r="38" spans="1:5" ht="31.5">
      <c r="A38" s="449">
        <v>1105</v>
      </c>
      <c r="B38" s="437" t="s">
        <v>400</v>
      </c>
      <c r="C38" s="438">
        <f>'Пр. 9'!G83</f>
        <v>11000</v>
      </c>
      <c r="D38" s="438">
        <f>Пр.10!G70</f>
        <v>100000</v>
      </c>
      <c r="E38" s="438">
        <f>Пр.10!H70</f>
        <v>100000</v>
      </c>
    </row>
    <row r="39" spans="1:5" ht="14.25" customHeight="1" thickBot="1">
      <c r="A39" s="439"/>
      <c r="B39" s="177"/>
      <c r="C39" s="450"/>
      <c r="D39" s="450"/>
      <c r="E39" s="450"/>
    </row>
    <row r="40" spans="1:5" s="258" customFormat="1" ht="16.5" thickBot="1">
      <c r="A40" s="451"/>
      <c r="B40" s="452" t="s">
        <v>145</v>
      </c>
      <c r="C40" s="453">
        <f>C14+C20+C22+C25+C29+C33+C35+C37</f>
        <v>26767728.359999999</v>
      </c>
      <c r="D40" s="453">
        <f>D14+D20+D22+D25+D29+D33+D35+D37</f>
        <v>17470000</v>
      </c>
      <c r="E40" s="453">
        <f>E14+E20+E22+E25+E29+E33+E35+E37</f>
        <v>17450000</v>
      </c>
    </row>
    <row r="41" spans="1:5" ht="15" customHeight="1">
      <c r="A41" s="454"/>
      <c r="B41" s="248"/>
      <c r="C41" s="455"/>
      <c r="D41" s="455"/>
      <c r="E41" s="455"/>
    </row>
    <row r="42" spans="1:5" ht="15" customHeight="1">
      <c r="A42" s="454"/>
      <c r="B42" s="248"/>
      <c r="C42" s="455"/>
      <c r="D42" s="455"/>
      <c r="E42" s="455"/>
    </row>
    <row r="43" spans="1:5" ht="15" customHeight="1">
      <c r="A43" s="454"/>
      <c r="B43" s="248"/>
      <c r="C43" s="455"/>
      <c r="D43" s="455"/>
      <c r="E43" s="455"/>
    </row>
    <row r="44" spans="1:5" ht="15" customHeight="1">
      <c r="A44" s="454"/>
      <c r="B44" s="248"/>
      <c r="C44" s="455"/>
      <c r="D44" s="455"/>
      <c r="E44" s="455"/>
    </row>
    <row r="45" spans="1:5" ht="15" customHeight="1">
      <c r="A45" s="454"/>
      <c r="B45" s="248"/>
      <c r="C45" s="455"/>
      <c r="D45" s="455"/>
      <c r="E45" s="455"/>
    </row>
    <row r="46" spans="1:5" ht="15" customHeight="1">
      <c r="A46" s="454"/>
      <c r="B46" s="248"/>
      <c r="C46" s="455"/>
      <c r="D46" s="455"/>
      <c r="E46" s="455"/>
    </row>
    <row r="47" spans="1:5" ht="15" customHeight="1">
      <c r="A47" s="454"/>
      <c r="B47" s="248"/>
      <c r="C47" s="456"/>
      <c r="D47" s="456"/>
      <c r="E47" s="456"/>
    </row>
    <row r="48" spans="1:5" ht="15.75">
      <c r="A48" s="457"/>
      <c r="B48" s="458"/>
      <c r="C48" s="459"/>
      <c r="D48" s="459"/>
      <c r="E48" s="459"/>
    </row>
    <row r="49" spans="1:5" ht="15.75">
      <c r="A49" s="457"/>
      <c r="B49" s="458"/>
      <c r="C49" s="459"/>
      <c r="D49" s="459"/>
      <c r="E49" s="459"/>
    </row>
    <row r="50" spans="1:5" ht="15.75">
      <c r="A50" s="457"/>
      <c r="B50" s="458"/>
      <c r="C50" s="459"/>
      <c r="D50" s="459"/>
      <c r="E50" s="459"/>
    </row>
    <row r="51" spans="1:5" ht="15.75">
      <c r="A51" s="415"/>
      <c r="B51" s="413"/>
      <c r="C51" s="460"/>
      <c r="D51" s="460"/>
      <c r="E51" s="460"/>
    </row>
    <row r="52" spans="1:5" ht="15.75">
      <c r="A52" s="415"/>
      <c r="B52" s="413"/>
      <c r="C52" s="460"/>
      <c r="D52" s="460"/>
      <c r="E52" s="460"/>
    </row>
    <row r="53" spans="1:5" ht="15.75">
      <c r="A53" s="415"/>
      <c r="B53" s="413"/>
      <c r="C53" s="460"/>
      <c r="D53" s="460"/>
      <c r="E53" s="460"/>
    </row>
    <row r="54" spans="1:5" ht="15.75">
      <c r="A54" s="415"/>
      <c r="B54" s="413"/>
      <c r="C54" s="460"/>
      <c r="D54" s="460"/>
      <c r="E54" s="460"/>
    </row>
    <row r="55" spans="1:5" ht="15.75">
      <c r="A55" s="415"/>
      <c r="B55" s="413"/>
      <c r="C55" s="460"/>
      <c r="D55" s="460"/>
      <c r="E55" s="460"/>
    </row>
    <row r="56" spans="1:5" ht="15.75">
      <c r="A56" s="415"/>
      <c r="B56" s="413"/>
      <c r="C56" s="460"/>
      <c r="D56" s="460"/>
      <c r="E56" s="460"/>
    </row>
    <row r="57" spans="1:5" ht="15.75">
      <c r="A57" s="415"/>
      <c r="B57" s="413"/>
      <c r="C57" s="460"/>
      <c r="D57" s="460"/>
      <c r="E57" s="460"/>
    </row>
    <row r="58" spans="1:5" ht="15.75">
      <c r="A58" s="415"/>
      <c r="B58" s="413"/>
      <c r="C58" s="460"/>
      <c r="D58" s="460"/>
      <c r="E58" s="460"/>
    </row>
    <row r="59" spans="1:5" ht="15.75">
      <c r="A59" s="415"/>
      <c r="B59" s="413"/>
      <c r="C59" s="460"/>
      <c r="D59" s="460"/>
      <c r="E59" s="460"/>
    </row>
    <row r="60" spans="1:5" ht="15.75">
      <c r="A60" s="415"/>
      <c r="B60" s="413"/>
      <c r="C60" s="460"/>
      <c r="D60" s="460"/>
      <c r="E60" s="460"/>
    </row>
    <row r="61" spans="1:5" ht="15.75">
      <c r="A61" s="415"/>
      <c r="B61" s="413"/>
      <c r="C61" s="460"/>
      <c r="D61" s="460"/>
      <c r="E61" s="460"/>
    </row>
    <row r="62" spans="1:5" ht="15.75">
      <c r="A62" s="415"/>
      <c r="B62" s="413"/>
      <c r="C62" s="460"/>
      <c r="D62" s="460"/>
      <c r="E62" s="460"/>
    </row>
    <row r="63" spans="1:5" ht="15.75">
      <c r="A63" s="415"/>
      <c r="B63" s="413"/>
      <c r="C63" s="460"/>
      <c r="D63" s="460"/>
      <c r="E63" s="460"/>
    </row>
    <row r="64" spans="1:5" ht="15.75">
      <c r="A64" s="415"/>
      <c r="B64" s="413"/>
      <c r="C64" s="460"/>
      <c r="D64" s="460"/>
      <c r="E64" s="460"/>
    </row>
    <row r="65" spans="1:5" ht="15.75">
      <c r="A65" s="415"/>
      <c r="B65" s="413"/>
      <c r="C65" s="460"/>
      <c r="D65" s="460"/>
      <c r="E65" s="460"/>
    </row>
    <row r="66" spans="1:5" ht="15.75">
      <c r="A66" s="415"/>
      <c r="B66" s="413"/>
      <c r="C66" s="460"/>
      <c r="D66" s="460"/>
      <c r="E66" s="460"/>
    </row>
    <row r="67" spans="1:5" ht="15.75">
      <c r="A67" s="415"/>
      <c r="B67" s="413"/>
      <c r="C67" s="460"/>
      <c r="D67" s="460"/>
      <c r="E67" s="460"/>
    </row>
    <row r="68" spans="1:5" ht="15.75">
      <c r="A68" s="415"/>
      <c r="B68" s="413"/>
      <c r="C68" s="460"/>
      <c r="D68" s="460"/>
      <c r="E68" s="460"/>
    </row>
    <row r="69" spans="1:5" ht="15.75">
      <c r="A69" s="415"/>
      <c r="B69" s="413"/>
      <c r="C69" s="460"/>
      <c r="D69" s="460"/>
      <c r="E69" s="460"/>
    </row>
    <row r="70" spans="1:5" ht="15.75">
      <c r="A70" s="415"/>
      <c r="B70" s="413"/>
      <c r="C70" s="460"/>
      <c r="D70" s="460"/>
      <c r="E70" s="460"/>
    </row>
    <row r="71" spans="1:5" ht="15.75">
      <c r="A71" s="415"/>
      <c r="B71" s="413"/>
      <c r="C71" s="460"/>
      <c r="D71" s="460"/>
      <c r="E71" s="460"/>
    </row>
    <row r="72" spans="1:5" ht="15.75">
      <c r="A72" s="415"/>
      <c r="B72" s="413"/>
      <c r="C72" s="460"/>
      <c r="D72" s="460"/>
      <c r="E72" s="460"/>
    </row>
    <row r="73" spans="1:5" ht="15.75">
      <c r="A73" s="422"/>
      <c r="B73" s="413"/>
      <c r="C73" s="422"/>
      <c r="D73" s="422"/>
      <c r="E73" s="422"/>
    </row>
    <row r="74" spans="1:5" ht="15.75">
      <c r="A74" s="422"/>
      <c r="B74" s="413"/>
      <c r="C74" s="422"/>
      <c r="D74" s="422"/>
      <c r="E74" s="422"/>
    </row>
    <row r="75" spans="1:5" ht="15.75">
      <c r="A75" s="422"/>
      <c r="B75" s="413"/>
      <c r="C75" s="422"/>
      <c r="D75" s="422"/>
      <c r="E75" s="422"/>
    </row>
    <row r="76" spans="1:5" ht="15.75">
      <c r="A76" s="422"/>
      <c r="B76" s="413"/>
      <c r="C76" s="422"/>
      <c r="D76" s="422"/>
      <c r="E76" s="422"/>
    </row>
    <row r="77" spans="1:5" ht="15.75">
      <c r="A77" s="422"/>
      <c r="B77" s="413"/>
      <c r="C77" s="422"/>
      <c r="D77" s="422"/>
      <c r="E77" s="422"/>
    </row>
    <row r="78" spans="1:5" ht="15.75">
      <c r="A78" s="422"/>
      <c r="B78" s="413"/>
      <c r="C78" s="422"/>
      <c r="D78" s="422"/>
      <c r="E78" s="422"/>
    </row>
    <row r="79" spans="1:5" ht="15.75">
      <c r="A79" s="422"/>
      <c r="B79" s="413"/>
      <c r="C79" s="422"/>
      <c r="D79" s="422"/>
      <c r="E79" s="422"/>
    </row>
    <row r="80" spans="1:5" ht="15.75">
      <c r="A80" s="422"/>
      <c r="B80" s="413"/>
      <c r="C80" s="422"/>
      <c r="D80" s="422"/>
      <c r="E80" s="422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zoomScale="90" zoomScaleNormal="90" workbookViewId="0">
      <selection activeCell="B11" sqref="B11:D11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339" t="s">
        <v>201</v>
      </c>
      <c r="C1" s="339"/>
      <c r="D1" s="339"/>
    </row>
    <row r="2" spans="1:4" ht="15.75">
      <c r="B2" s="358" t="s">
        <v>33</v>
      </c>
      <c r="C2" s="358"/>
      <c r="D2" s="358"/>
    </row>
    <row r="3" spans="1:4" ht="15.75">
      <c r="B3" s="358" t="s">
        <v>109</v>
      </c>
      <c r="C3" s="358"/>
      <c r="D3" s="358"/>
    </row>
    <row r="4" spans="1:4" ht="15.75">
      <c r="B4" s="358" t="s">
        <v>27</v>
      </c>
      <c r="C4" s="358"/>
      <c r="D4" s="358"/>
    </row>
    <row r="5" spans="1:4" ht="13.5" customHeight="1">
      <c r="B5" s="358" t="s">
        <v>28</v>
      </c>
      <c r="C5" s="358"/>
      <c r="D5" s="358"/>
    </row>
    <row r="6" spans="1:4" ht="15.75">
      <c r="B6" s="358" t="s">
        <v>459</v>
      </c>
      <c r="C6" s="358"/>
      <c r="D6" s="358"/>
    </row>
    <row r="8" spans="1:4" ht="32.25" customHeight="1">
      <c r="A8" s="362" t="s">
        <v>456</v>
      </c>
      <c r="B8" s="362"/>
      <c r="C8" s="363"/>
      <c r="D8" s="363"/>
    </row>
    <row r="10" spans="1:4" ht="31.5" customHeight="1">
      <c r="A10" s="6" t="s">
        <v>90</v>
      </c>
      <c r="B10" s="353" t="s">
        <v>91</v>
      </c>
      <c r="C10" s="354"/>
      <c r="D10" s="355"/>
    </row>
    <row r="11" spans="1:4" ht="15.75">
      <c r="A11" s="6"/>
      <c r="B11" s="56" t="s">
        <v>246</v>
      </c>
      <c r="C11" s="56" t="s">
        <v>358</v>
      </c>
      <c r="D11" s="56" t="s">
        <v>443</v>
      </c>
    </row>
    <row r="12" spans="1:4" ht="47.25">
      <c r="A12" s="7" t="s">
        <v>92</v>
      </c>
      <c r="B12" s="16">
        <v>0</v>
      </c>
      <c r="C12" s="16">
        <v>0</v>
      </c>
      <c r="D12" s="16">
        <v>0</v>
      </c>
    </row>
    <row r="13" spans="1:4" ht="15.75">
      <c r="A13" s="8" t="s">
        <v>93</v>
      </c>
      <c r="B13" s="17">
        <v>0</v>
      </c>
      <c r="C13" s="17">
        <v>0</v>
      </c>
      <c r="D13" s="17">
        <v>0</v>
      </c>
    </row>
    <row r="14" spans="1:4" ht="15.75">
      <c r="A14" s="8" t="s">
        <v>94</v>
      </c>
      <c r="B14" s="17">
        <v>0</v>
      </c>
      <c r="C14" s="17">
        <v>0</v>
      </c>
      <c r="D14" s="17">
        <v>0</v>
      </c>
    </row>
    <row r="15" spans="1:4" ht="31.5">
      <c r="A15" s="7" t="s">
        <v>95</v>
      </c>
      <c r="B15" s="16">
        <v>0</v>
      </c>
      <c r="C15" s="16">
        <v>0</v>
      </c>
      <c r="D15" s="16">
        <v>0</v>
      </c>
    </row>
    <row r="16" spans="1:4" ht="15.75">
      <c r="A16" s="8" t="s">
        <v>94</v>
      </c>
      <c r="B16" s="17">
        <v>0</v>
      </c>
      <c r="C16" s="17">
        <v>0</v>
      </c>
      <c r="D16" s="17">
        <v>0</v>
      </c>
    </row>
    <row r="17" spans="1:4" ht="15.75">
      <c r="A17" s="7" t="s">
        <v>96</v>
      </c>
      <c r="B17" s="16">
        <v>0</v>
      </c>
      <c r="C17" s="16">
        <v>0</v>
      </c>
      <c r="D17" s="16">
        <v>0</v>
      </c>
    </row>
    <row r="18" spans="1:4" ht="15.75">
      <c r="A18" s="8" t="s">
        <v>93</v>
      </c>
      <c r="B18" s="17">
        <v>0</v>
      </c>
      <c r="C18" s="17">
        <v>0</v>
      </c>
      <c r="D18" s="17">
        <v>0</v>
      </c>
    </row>
    <row r="19" spans="1:4" ht="15.75">
      <c r="A19" s="8" t="s">
        <v>94</v>
      </c>
      <c r="B19" s="17">
        <v>0</v>
      </c>
      <c r="C19" s="17">
        <v>0</v>
      </c>
      <c r="D19" s="17">
        <v>0</v>
      </c>
    </row>
    <row r="20" spans="1:4" ht="47.25">
      <c r="A20" s="7" t="s">
        <v>97</v>
      </c>
      <c r="B20" s="16">
        <v>0</v>
      </c>
      <c r="C20" s="16">
        <v>0</v>
      </c>
      <c r="D20" s="16">
        <v>0</v>
      </c>
    </row>
    <row r="21" spans="1:4" ht="31.5">
      <c r="A21" s="8" t="s">
        <v>98</v>
      </c>
      <c r="B21" s="17">
        <v>0</v>
      </c>
      <c r="C21" s="21">
        <v>0</v>
      </c>
      <c r="D21" s="21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opLeftCell="A4" workbookViewId="0">
      <selection activeCell="A9" sqref="A9:H9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339" t="s">
        <v>200</v>
      </c>
      <c r="F1" s="339"/>
      <c r="G1" s="339"/>
      <c r="H1" s="339"/>
    </row>
    <row r="2" spans="1:8" ht="15.75">
      <c r="E2" s="358" t="s">
        <v>33</v>
      </c>
      <c r="F2" s="358"/>
      <c r="G2" s="358"/>
      <c r="H2" s="358"/>
    </row>
    <row r="3" spans="1:8" ht="15.75">
      <c r="E3" s="358" t="s">
        <v>109</v>
      </c>
      <c r="F3" s="358"/>
      <c r="G3" s="358"/>
      <c r="H3" s="358"/>
    </row>
    <row r="4" spans="1:8" ht="15.75">
      <c r="E4" s="358" t="s">
        <v>27</v>
      </c>
      <c r="F4" s="358"/>
      <c r="G4" s="358"/>
      <c r="H4" s="358"/>
    </row>
    <row r="5" spans="1:8" ht="15.75">
      <c r="E5" s="358" t="s">
        <v>28</v>
      </c>
      <c r="F5" s="358"/>
      <c r="G5" s="358"/>
      <c r="H5" s="358"/>
    </row>
    <row r="6" spans="1:8" ht="15.75">
      <c r="E6" s="358" t="s">
        <v>459</v>
      </c>
      <c r="F6" s="358"/>
      <c r="G6" s="358"/>
      <c r="H6" s="358"/>
    </row>
    <row r="8" spans="1:8" ht="63" customHeight="1">
      <c r="A8" s="336" t="s">
        <v>457</v>
      </c>
      <c r="B8" s="363"/>
      <c r="C8" s="363"/>
      <c r="D8" s="363"/>
      <c r="E8" s="363"/>
      <c r="F8" s="363"/>
      <c r="G8" s="363"/>
      <c r="H8" s="363"/>
    </row>
    <row r="9" spans="1:8" ht="30.75" customHeight="1">
      <c r="A9" s="336" t="s">
        <v>501</v>
      </c>
      <c r="B9" s="336"/>
      <c r="C9" s="336"/>
      <c r="D9" s="336"/>
      <c r="E9" s="336"/>
      <c r="F9" s="336"/>
      <c r="G9" s="336"/>
      <c r="H9" s="363"/>
    </row>
    <row r="11" spans="1:8" ht="63" customHeight="1">
      <c r="A11" s="371" t="s">
        <v>106</v>
      </c>
      <c r="B11" s="371" t="s">
        <v>99</v>
      </c>
      <c r="C11" s="371" t="s">
        <v>105</v>
      </c>
      <c r="D11" s="27" t="s">
        <v>104</v>
      </c>
      <c r="E11" s="371" t="s">
        <v>103</v>
      </c>
      <c r="F11" s="371" t="s">
        <v>102</v>
      </c>
      <c r="G11" s="371" t="s">
        <v>101</v>
      </c>
      <c r="H11" s="371"/>
    </row>
    <row r="12" spans="1:8" ht="47.25">
      <c r="A12" s="371"/>
      <c r="B12" s="371"/>
      <c r="C12" s="371"/>
      <c r="D12" s="27" t="s">
        <v>100</v>
      </c>
      <c r="E12" s="371"/>
      <c r="F12" s="371"/>
      <c r="G12" s="371"/>
      <c r="H12" s="371"/>
    </row>
    <row r="13" spans="1:8" ht="15.75">
      <c r="A13" s="26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372">
        <v>7</v>
      </c>
      <c r="H13" s="372"/>
    </row>
    <row r="14" spans="1:8" ht="15.75">
      <c r="A14" s="26"/>
      <c r="B14" s="26"/>
      <c r="C14" s="26"/>
      <c r="D14" s="26"/>
      <c r="E14" s="26"/>
      <c r="F14" s="26"/>
      <c r="G14" s="372"/>
      <c r="H14" s="373"/>
    </row>
    <row r="16" spans="1:8" ht="47.25" customHeight="1">
      <c r="A16" s="336" t="s">
        <v>458</v>
      </c>
      <c r="B16" s="336"/>
      <c r="C16" s="336"/>
      <c r="D16" s="336"/>
      <c r="E16" s="336"/>
      <c r="F16" s="336"/>
      <c r="G16" s="336"/>
      <c r="H16" s="363"/>
    </row>
    <row r="18" spans="1:8" ht="68.25" customHeight="1">
      <c r="A18" s="364" t="s">
        <v>125</v>
      </c>
      <c r="B18" s="364"/>
      <c r="C18" s="364"/>
      <c r="D18" s="371" t="s">
        <v>124</v>
      </c>
      <c r="E18" s="371"/>
      <c r="F18" s="371"/>
      <c r="G18" s="371"/>
      <c r="H18" s="371"/>
    </row>
    <row r="19" spans="1:8" ht="15.75" customHeight="1">
      <c r="A19" s="364"/>
      <c r="B19" s="364"/>
      <c r="C19" s="364"/>
      <c r="D19" s="148" t="s">
        <v>246</v>
      </c>
      <c r="E19" s="365" t="s">
        <v>358</v>
      </c>
      <c r="F19" s="366"/>
      <c r="G19" s="364" t="s">
        <v>443</v>
      </c>
      <c r="H19" s="364"/>
    </row>
    <row r="20" spans="1:8" ht="50.25" customHeight="1">
      <c r="A20" s="368" t="s">
        <v>107</v>
      </c>
      <c r="B20" s="369"/>
      <c r="C20" s="370"/>
      <c r="D20" s="32">
        <v>0</v>
      </c>
      <c r="E20" s="367">
        <v>0</v>
      </c>
      <c r="F20" s="367"/>
      <c r="G20" s="367">
        <v>0</v>
      </c>
      <c r="H20" s="367"/>
    </row>
  </sheetData>
  <mergeCells count="25">
    <mergeCell ref="E6:H6"/>
    <mergeCell ref="E1:H1"/>
    <mergeCell ref="E2:H2"/>
    <mergeCell ref="E3:H3"/>
    <mergeCell ref="E4:H4"/>
    <mergeCell ref="E5:H5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G19:H19"/>
    <mergeCell ref="E19:F19"/>
    <mergeCell ref="E20:F20"/>
    <mergeCell ref="G20:H20"/>
    <mergeCell ref="A16:H16"/>
    <mergeCell ref="A20:C20"/>
    <mergeCell ref="A19:C19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A9" sqref="A9:H9"/>
    </sheetView>
  </sheetViews>
  <sheetFormatPr defaultRowHeight="18.75"/>
  <cols>
    <col min="1" max="1" width="23.7109375" style="103" customWidth="1"/>
    <col min="2" max="2" width="26.42578125" style="103" customWidth="1"/>
    <col min="3" max="3" width="19.140625" customWidth="1"/>
  </cols>
  <sheetData>
    <row r="2" spans="1:3" ht="77.25" customHeight="1">
      <c r="A2" s="374" t="s">
        <v>360</v>
      </c>
      <c r="B2" s="374"/>
    </row>
    <row r="3" spans="1:3">
      <c r="A3" s="103" t="s">
        <v>246</v>
      </c>
      <c r="B3" s="103" t="s">
        <v>358</v>
      </c>
    </row>
    <row r="5" spans="1:3">
      <c r="A5" s="106">
        <f>Пр.10!G15+Пр.10!G18+Пр.10!G19+Пр.10!G24+Пр.10!G26+Пр.10!G27+Пр.10!G34+Пр.10!G48+Пр.10!G49+Пр.10!G57+Пр.10!G59+Пр.10!G60+Пр.10!G71+Пр.10!G73</f>
        <v>12973383.42</v>
      </c>
      <c r="B5" s="106">
        <f>Пр.10!H15+Пр.10!H18+Пр.10!H19+Пр.10!H24+Пр.10!H26+Пр.10!H27+Пр.10!H34+Пр.10!H48+Пр.10!H49+Пр.10!H57+Пр.10!H59+Пр.10!H60+Пр.10!H71+Пр.10!H73</f>
        <v>12927092.140000001</v>
      </c>
    </row>
    <row r="7" spans="1:3">
      <c r="A7" s="104">
        <v>2.5000000000000001E-2</v>
      </c>
      <c r="B7" s="105">
        <v>0.05</v>
      </c>
      <c r="C7" s="74" t="s">
        <v>419</v>
      </c>
    </row>
    <row r="8" spans="1:3">
      <c r="C8" s="74"/>
    </row>
    <row r="9" spans="1:3">
      <c r="A9" s="374" t="s">
        <v>361</v>
      </c>
      <c r="B9" s="374"/>
      <c r="C9" s="74"/>
    </row>
    <row r="10" spans="1:3">
      <c r="C10" s="74"/>
    </row>
    <row r="11" spans="1:3">
      <c r="A11" s="106">
        <f>A5*A7</f>
        <v>324334.58550000004</v>
      </c>
      <c r="B11" s="106">
        <f>B5*B7</f>
        <v>646354.60700000008</v>
      </c>
      <c r="C11" s="74" t="s">
        <v>417</v>
      </c>
    </row>
    <row r="12" spans="1:3">
      <c r="A12" s="122">
        <v>330000</v>
      </c>
      <c r="B12" s="122">
        <v>650000</v>
      </c>
      <c r="C12" s="74" t="s">
        <v>418</v>
      </c>
    </row>
    <row r="14" spans="1:3" ht="37.5">
      <c r="A14" s="117" t="s">
        <v>416</v>
      </c>
    </row>
    <row r="15" spans="1:3">
      <c r="A15" s="117">
        <v>2020</v>
      </c>
      <c r="B15" s="117">
        <v>2021</v>
      </c>
      <c r="C15" s="120">
        <v>2022</v>
      </c>
    </row>
    <row r="16" spans="1:3">
      <c r="A16" s="121">
        <f>'Пр. 2'!C86-'Пр. 9'!G88</f>
        <v>-158593.07999999821</v>
      </c>
      <c r="B16" s="119">
        <f>'Пр. 2'!D86-Пр.10!G74-у.у!A12</f>
        <v>0</v>
      </c>
      <c r="C16" s="119">
        <f>'Пр. 2'!E86-Пр.10!H74-B12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63"/>
  <sheetViews>
    <sheetView workbookViewId="0">
      <selection activeCell="A9" sqref="A9:H9"/>
    </sheetView>
  </sheetViews>
  <sheetFormatPr defaultRowHeight="15.75"/>
  <cols>
    <col min="1" max="1" width="53.28515625" style="205" customWidth="1"/>
    <col min="2" max="2" width="22.140625" style="205" customWidth="1"/>
    <col min="3" max="3" width="22.140625" style="205" hidden="1" customWidth="1"/>
    <col min="4" max="4" width="10.7109375" style="198" hidden="1" customWidth="1"/>
    <col min="5" max="5" width="20.140625" style="206" customWidth="1"/>
    <col min="6" max="6" width="5.42578125" style="207" customWidth="1"/>
    <col min="7" max="7" width="24.28515625" style="200" customWidth="1"/>
    <col min="8" max="8" width="20.7109375" style="160" customWidth="1"/>
    <col min="9" max="9" width="9.140625" style="159" customWidth="1"/>
    <col min="10" max="10" width="16" style="96" customWidth="1"/>
    <col min="11" max="11" width="16" style="164" customWidth="1"/>
    <col min="12" max="12" width="13.5703125" style="96" customWidth="1"/>
  </cols>
  <sheetData>
    <row r="1" spans="1:12" ht="25.5">
      <c r="G1" s="331" t="s">
        <v>494</v>
      </c>
      <c r="H1" s="331"/>
    </row>
    <row r="2" spans="1:12" ht="51.75" customHeight="1">
      <c r="A2" s="324" t="s">
        <v>444</v>
      </c>
      <c r="B2" s="324"/>
      <c r="C2" s="325" t="s">
        <v>493</v>
      </c>
      <c r="D2" s="325"/>
      <c r="E2" s="302" t="s">
        <v>548</v>
      </c>
      <c r="F2" s="208"/>
      <c r="G2" s="199" t="s">
        <v>492</v>
      </c>
      <c r="H2" s="197" t="s">
        <v>480</v>
      </c>
      <c r="I2" s="163"/>
      <c r="J2" s="96" t="s">
        <v>482</v>
      </c>
      <c r="L2" s="96" t="s">
        <v>483</v>
      </c>
    </row>
    <row r="3" spans="1:12">
      <c r="B3" s="209"/>
      <c r="C3" s="209"/>
      <c r="D3" s="210"/>
    </row>
    <row r="4" spans="1:12" s="134" customFormat="1" ht="21">
      <c r="A4" s="211" t="s">
        <v>475</v>
      </c>
      <c r="B4" s="152"/>
      <c r="C4" s="212"/>
      <c r="D4" s="198"/>
      <c r="E4" s="212">
        <f>E6+E24++E8+E37</f>
        <v>5100000</v>
      </c>
      <c r="F4" s="207"/>
      <c r="G4" s="155">
        <f>G6+G24++G8+G37</f>
        <v>3550000</v>
      </c>
      <c r="H4" s="155">
        <f>H6+H24++H8+H37</f>
        <v>4550000</v>
      </c>
      <c r="I4" s="159"/>
      <c r="J4" s="151"/>
      <c r="K4" s="164"/>
      <c r="L4" s="151"/>
    </row>
    <row r="5" spans="1:12">
      <c r="A5" s="152"/>
      <c r="B5" s="152"/>
      <c r="C5" s="153"/>
      <c r="E5" s="153"/>
      <c r="G5" s="156"/>
      <c r="H5" s="156"/>
      <c r="J5" s="151"/>
      <c r="L5" s="151"/>
    </row>
    <row r="6" spans="1:12" s="150" customFormat="1">
      <c r="A6" s="213" t="s">
        <v>294</v>
      </c>
      <c r="B6" s="213"/>
      <c r="C6" s="214"/>
      <c r="D6" s="215"/>
      <c r="E6" s="214">
        <v>200000</v>
      </c>
      <c r="F6" s="216"/>
      <c r="G6" s="183">
        <v>200000</v>
      </c>
      <c r="H6" s="183">
        <v>200000</v>
      </c>
      <c r="I6" s="182"/>
      <c r="J6" s="184"/>
      <c r="K6" s="185"/>
      <c r="L6" s="184"/>
    </row>
    <row r="7" spans="1:12">
      <c r="A7" s="152"/>
      <c r="B7" s="152"/>
      <c r="C7" s="153"/>
      <c r="E7" s="153"/>
      <c r="G7" s="156"/>
      <c r="H7" s="156"/>
      <c r="J7" s="151"/>
      <c r="L7" s="151"/>
    </row>
    <row r="8" spans="1:12" s="150" customFormat="1">
      <c r="A8" s="213" t="s">
        <v>295</v>
      </c>
      <c r="B8" s="213"/>
      <c r="C8" s="214"/>
      <c r="D8" s="215"/>
      <c r="E8" s="214">
        <f>SUM(E9:E22)</f>
        <v>1320000</v>
      </c>
      <c r="F8" s="216"/>
      <c r="G8" s="183">
        <f>SUM(G9:G22)</f>
        <v>1150000</v>
      </c>
      <c r="H8" s="183">
        <f>SUM(H9:H22)</f>
        <v>1500000</v>
      </c>
      <c r="I8" s="182"/>
      <c r="J8" s="184"/>
      <c r="K8" s="185"/>
      <c r="L8" s="184"/>
    </row>
    <row r="9" spans="1:12" s="31" customFormat="1">
      <c r="A9" s="321" t="s">
        <v>350</v>
      </c>
      <c r="B9" s="152" t="s">
        <v>461</v>
      </c>
      <c r="C9" s="326"/>
      <c r="D9" s="198"/>
      <c r="E9" s="320">
        <v>200000</v>
      </c>
      <c r="F9" s="217"/>
      <c r="G9" s="335">
        <v>200000</v>
      </c>
      <c r="H9" s="332">
        <v>200000</v>
      </c>
      <c r="I9" s="162"/>
      <c r="J9" s="95"/>
      <c r="K9" s="166"/>
      <c r="L9" s="95"/>
    </row>
    <row r="10" spans="1:12" s="31" customFormat="1">
      <c r="A10" s="322"/>
      <c r="B10" s="152" t="s">
        <v>462</v>
      </c>
      <c r="C10" s="327"/>
      <c r="D10" s="198"/>
      <c r="E10" s="320"/>
      <c r="F10" s="217"/>
      <c r="G10" s="335"/>
      <c r="H10" s="333"/>
      <c r="I10" s="162"/>
      <c r="J10" s="95"/>
      <c r="K10" s="166"/>
      <c r="L10" s="95"/>
    </row>
    <row r="11" spans="1:12" s="31" customFormat="1">
      <c r="A11" s="322"/>
      <c r="B11" s="152" t="s">
        <v>352</v>
      </c>
      <c r="C11" s="327"/>
      <c r="D11" s="198"/>
      <c r="E11" s="320"/>
      <c r="F11" s="217"/>
      <c r="G11" s="335"/>
      <c r="H11" s="333"/>
      <c r="I11" s="162"/>
      <c r="J11" s="95"/>
      <c r="K11" s="166"/>
      <c r="L11" s="95"/>
    </row>
    <row r="12" spans="1:12" s="31" customFormat="1">
      <c r="A12" s="322"/>
      <c r="B12" s="152" t="s">
        <v>463</v>
      </c>
      <c r="C12" s="327"/>
      <c r="D12" s="198"/>
      <c r="E12" s="320"/>
      <c r="F12" s="217"/>
      <c r="G12" s="335"/>
      <c r="H12" s="333"/>
      <c r="I12" s="162"/>
      <c r="J12" s="95"/>
      <c r="K12" s="166"/>
      <c r="L12" s="95"/>
    </row>
    <row r="13" spans="1:12" s="31" customFormat="1">
      <c r="A13" s="322"/>
      <c r="B13" s="152" t="s">
        <v>464</v>
      </c>
      <c r="C13" s="327"/>
      <c r="D13" s="198"/>
      <c r="E13" s="320"/>
      <c r="F13" s="217"/>
      <c r="G13" s="335"/>
      <c r="H13" s="333"/>
      <c r="I13" s="162"/>
      <c r="J13" s="95"/>
      <c r="K13" s="166"/>
      <c r="L13" s="95"/>
    </row>
    <row r="14" spans="1:12">
      <c r="A14" s="323"/>
      <c r="B14" s="152" t="s">
        <v>465</v>
      </c>
      <c r="C14" s="328"/>
      <c r="E14" s="320"/>
      <c r="G14" s="335"/>
      <c r="H14" s="334"/>
      <c r="J14" s="151"/>
      <c r="L14" s="151"/>
    </row>
    <row r="15" spans="1:12">
      <c r="A15" s="218" t="s">
        <v>296</v>
      </c>
      <c r="B15" s="152"/>
      <c r="C15" s="219"/>
      <c r="E15" s="219">
        <v>370000</v>
      </c>
      <c r="G15" s="204">
        <v>200000</v>
      </c>
      <c r="H15" s="193">
        <v>200000</v>
      </c>
      <c r="J15" s="151"/>
      <c r="L15" s="151"/>
    </row>
    <row r="16" spans="1:12">
      <c r="A16" s="152" t="s">
        <v>297</v>
      </c>
      <c r="B16" s="152"/>
      <c r="C16" s="153"/>
      <c r="E16" s="153">
        <v>150000</v>
      </c>
      <c r="G16" s="156">
        <v>150000</v>
      </c>
      <c r="H16" s="156">
        <v>150000</v>
      </c>
      <c r="J16" s="151"/>
      <c r="L16" s="151"/>
    </row>
    <row r="17" spans="1:12">
      <c r="A17" s="152" t="s">
        <v>466</v>
      </c>
      <c r="B17" s="152" t="s">
        <v>481</v>
      </c>
      <c r="C17" s="153"/>
      <c r="E17" s="153">
        <v>100000</v>
      </c>
      <c r="G17" s="156">
        <v>100000</v>
      </c>
      <c r="H17" s="156">
        <v>200000</v>
      </c>
      <c r="J17" s="151"/>
      <c r="L17" s="151"/>
    </row>
    <row r="18" spans="1:12">
      <c r="A18" s="152" t="s">
        <v>460</v>
      </c>
      <c r="B18" s="152"/>
      <c r="C18" s="153"/>
      <c r="E18" s="153">
        <v>50000</v>
      </c>
      <c r="G18" s="156">
        <v>50000</v>
      </c>
      <c r="H18" s="156">
        <v>50000</v>
      </c>
      <c r="J18" s="151"/>
      <c r="L18" s="151"/>
    </row>
    <row r="19" spans="1:12" ht="31.5">
      <c r="A19" s="152" t="s">
        <v>298</v>
      </c>
      <c r="B19" s="152"/>
      <c r="C19" s="153"/>
      <c r="E19" s="153">
        <v>250000</v>
      </c>
      <c r="G19" s="156">
        <v>250000</v>
      </c>
      <c r="H19" s="156">
        <v>200000</v>
      </c>
      <c r="J19" s="151"/>
      <c r="L19" s="151"/>
    </row>
    <row r="20" spans="1:12">
      <c r="A20" s="152" t="s">
        <v>467</v>
      </c>
      <c r="B20" s="152"/>
      <c r="C20" s="153"/>
      <c r="E20" s="153">
        <v>100000</v>
      </c>
      <c r="G20" s="156">
        <v>100000</v>
      </c>
      <c r="H20" s="156">
        <v>100000</v>
      </c>
      <c r="J20" s="151"/>
      <c r="L20" s="151"/>
    </row>
    <row r="21" spans="1:12" ht="31.5">
      <c r="A21" s="152" t="s">
        <v>476</v>
      </c>
      <c r="B21" s="152"/>
      <c r="C21" s="153"/>
      <c r="E21" s="153">
        <v>0</v>
      </c>
      <c r="G21" s="156">
        <v>0</v>
      </c>
      <c r="H21" s="156">
        <v>200000</v>
      </c>
      <c r="J21" s="151"/>
      <c r="L21" s="151"/>
    </row>
    <row r="22" spans="1:12">
      <c r="A22" s="152" t="s">
        <v>421</v>
      </c>
      <c r="B22" s="152"/>
      <c r="C22" s="153"/>
      <c r="E22" s="153">
        <v>100000</v>
      </c>
      <c r="G22" s="156">
        <v>100000</v>
      </c>
      <c r="H22" s="156">
        <v>200000</v>
      </c>
      <c r="J22" s="151"/>
      <c r="L22" s="151"/>
    </row>
    <row r="23" spans="1:12">
      <c r="A23" s="152"/>
      <c r="B23" s="152"/>
      <c r="C23" s="153"/>
      <c r="E23" s="153"/>
      <c r="G23" s="156"/>
      <c r="H23" s="156"/>
      <c r="J23" s="151"/>
      <c r="L23" s="151"/>
    </row>
    <row r="24" spans="1:12" s="150" customFormat="1">
      <c r="A24" s="213" t="s">
        <v>299</v>
      </c>
      <c r="B24" s="213"/>
      <c r="C24" s="220"/>
      <c r="D24" s="215"/>
      <c r="E24" s="220">
        <f>SUM(E26:E33)</f>
        <v>950000</v>
      </c>
      <c r="F24" s="216"/>
      <c r="G24" s="186">
        <f>SUM(G26:G33)</f>
        <v>700000</v>
      </c>
      <c r="H24" s="186">
        <f>SUM(H26:H33)</f>
        <v>750000</v>
      </c>
      <c r="I24" s="182"/>
      <c r="J24" s="184"/>
      <c r="K24" s="185"/>
      <c r="L24" s="184"/>
    </row>
    <row r="25" spans="1:12">
      <c r="A25" s="321" t="s">
        <v>469</v>
      </c>
      <c r="B25" s="152"/>
      <c r="C25" s="221"/>
      <c r="E25" s="221">
        <f>SUM(E26:E31)</f>
        <v>800000</v>
      </c>
      <c r="G25" s="158">
        <f>SUM(G26:G29)</f>
        <v>500000</v>
      </c>
      <c r="H25" s="158">
        <f>SUM(H26:H29)</f>
        <v>600000</v>
      </c>
      <c r="J25" s="151"/>
      <c r="L25" s="151"/>
    </row>
    <row r="26" spans="1:12">
      <c r="A26" s="322"/>
      <c r="B26" s="152" t="s">
        <v>352</v>
      </c>
      <c r="C26" s="153"/>
      <c r="E26" s="153">
        <v>250000</v>
      </c>
      <c r="G26" s="156">
        <v>250000</v>
      </c>
      <c r="H26" s="156">
        <v>250000</v>
      </c>
      <c r="J26" s="151"/>
      <c r="L26" s="151"/>
    </row>
    <row r="27" spans="1:12">
      <c r="A27" s="322"/>
      <c r="B27" s="152" t="s">
        <v>351</v>
      </c>
      <c r="C27" s="153"/>
      <c r="E27" s="153">
        <v>150000</v>
      </c>
      <c r="G27" s="156">
        <v>150000</v>
      </c>
      <c r="H27" s="156">
        <v>150000</v>
      </c>
      <c r="J27" s="151"/>
      <c r="L27" s="151"/>
    </row>
    <row r="28" spans="1:12">
      <c r="A28" s="322"/>
      <c r="B28" s="152" t="s">
        <v>468</v>
      </c>
      <c r="C28" s="153"/>
      <c r="E28" s="153">
        <v>100000</v>
      </c>
      <c r="G28" s="156">
        <v>0</v>
      </c>
      <c r="H28" s="156">
        <v>100000</v>
      </c>
      <c r="J28" s="151"/>
      <c r="L28" s="151"/>
    </row>
    <row r="29" spans="1:12" ht="20.25" customHeight="1">
      <c r="A29" s="322"/>
      <c r="B29" s="152" t="s">
        <v>354</v>
      </c>
      <c r="C29" s="153"/>
      <c r="E29" s="153">
        <v>100000</v>
      </c>
      <c r="G29" s="156">
        <v>100000</v>
      </c>
      <c r="H29" s="156">
        <v>100000</v>
      </c>
      <c r="J29" s="151"/>
      <c r="L29" s="151"/>
    </row>
    <row r="30" spans="1:12">
      <c r="A30" s="322"/>
      <c r="B30" s="152" t="s">
        <v>495</v>
      </c>
      <c r="C30" s="153"/>
      <c r="E30" s="153">
        <v>100000</v>
      </c>
      <c r="G30" s="156"/>
      <c r="H30" s="156"/>
      <c r="J30" s="194"/>
      <c r="L30" s="194"/>
    </row>
    <row r="31" spans="1:12">
      <c r="A31" s="323"/>
      <c r="B31" s="152" t="s">
        <v>496</v>
      </c>
      <c r="C31" s="153"/>
      <c r="E31" s="153">
        <v>100000</v>
      </c>
      <c r="G31" s="156"/>
      <c r="H31" s="156"/>
      <c r="J31" s="194"/>
      <c r="L31" s="194"/>
    </row>
    <row r="32" spans="1:12" ht="31.5">
      <c r="A32" s="152" t="s">
        <v>555</v>
      </c>
      <c r="B32" s="152"/>
      <c r="C32" s="153"/>
      <c r="E32" s="153">
        <v>50000</v>
      </c>
      <c r="G32" s="156">
        <v>100000</v>
      </c>
      <c r="H32" s="156">
        <v>50000</v>
      </c>
      <c r="J32" s="151"/>
      <c r="L32" s="151"/>
    </row>
    <row r="33" spans="1:12">
      <c r="A33" s="152" t="s">
        <v>467</v>
      </c>
      <c r="B33" s="152"/>
      <c r="C33" s="153"/>
      <c r="E33" s="153">
        <v>100000</v>
      </c>
      <c r="G33" s="156">
        <v>100000</v>
      </c>
      <c r="H33" s="156">
        <v>100000</v>
      </c>
      <c r="J33" s="151"/>
      <c r="L33" s="151"/>
    </row>
    <row r="34" spans="1:12">
      <c r="A34" s="152" t="s">
        <v>554</v>
      </c>
      <c r="B34" s="152"/>
      <c r="C34" s="153"/>
      <c r="E34" s="153"/>
      <c r="G34" s="156"/>
      <c r="H34" s="156"/>
      <c r="J34" s="313"/>
      <c r="L34" s="313"/>
    </row>
    <row r="35" spans="1:12">
      <c r="A35" s="252" t="s">
        <v>531</v>
      </c>
      <c r="B35" s="252"/>
      <c r="C35" s="253"/>
      <c r="D35" s="254"/>
      <c r="E35" s="253">
        <v>37500</v>
      </c>
      <c r="G35" s="156"/>
      <c r="H35" s="156"/>
      <c r="J35" s="151"/>
      <c r="L35" s="151"/>
    </row>
    <row r="36" spans="1:12">
      <c r="A36" s="152"/>
      <c r="B36" s="152"/>
      <c r="C36" s="153"/>
      <c r="E36" s="153"/>
      <c r="G36" s="156"/>
      <c r="H36" s="156"/>
      <c r="J36" s="251"/>
      <c r="L36" s="251"/>
    </row>
    <row r="37" spans="1:12" s="149" customFormat="1" ht="21">
      <c r="A37" s="211" t="s">
        <v>474</v>
      </c>
      <c r="B37" s="211"/>
      <c r="C37" s="212"/>
      <c r="D37" s="210"/>
      <c r="E37" s="212">
        <f>E39+E47+E51</f>
        <v>2630000</v>
      </c>
      <c r="F37" s="217"/>
      <c r="G37" s="155">
        <f>G39+G47+G51</f>
        <v>1500000</v>
      </c>
      <c r="H37" s="155">
        <f>H39+H47+H51</f>
        <v>2100000</v>
      </c>
      <c r="I37" s="162"/>
      <c r="J37" s="95"/>
      <c r="K37" s="166"/>
      <c r="L37" s="95"/>
    </row>
    <row r="38" spans="1:12" s="149" customFormat="1" ht="21">
      <c r="A38" s="222" t="s">
        <v>295</v>
      </c>
      <c r="B38" s="223"/>
      <c r="C38" s="224"/>
      <c r="D38" s="225"/>
      <c r="E38" s="224">
        <f>E39</f>
        <v>700000</v>
      </c>
      <c r="F38" s="226"/>
      <c r="G38" s="201">
        <f>G39</f>
        <v>500000</v>
      </c>
      <c r="H38" s="201">
        <f>H39</f>
        <v>500000</v>
      </c>
      <c r="I38" s="187"/>
      <c r="J38" s="188"/>
      <c r="K38" s="189"/>
      <c r="L38" s="188"/>
    </row>
    <row r="39" spans="1:12" s="150" customFormat="1">
      <c r="A39" s="227" t="s">
        <v>300</v>
      </c>
      <c r="B39" s="227"/>
      <c r="C39" s="228"/>
      <c r="D39" s="229"/>
      <c r="E39" s="228">
        <f>SUM(E40:E44)</f>
        <v>700000</v>
      </c>
      <c r="F39" s="230"/>
      <c r="G39" s="157">
        <f>SUM(G40:G44)</f>
        <v>500000</v>
      </c>
      <c r="H39" s="157">
        <f>SUM(H40:H44)</f>
        <v>500000</v>
      </c>
      <c r="I39" s="161"/>
      <c r="J39" s="154"/>
      <c r="K39" s="165"/>
      <c r="L39" s="154"/>
    </row>
    <row r="40" spans="1:12" ht="18.75" customHeight="1">
      <c r="A40" s="314" t="s">
        <v>478</v>
      </c>
      <c r="B40" s="152" t="s">
        <v>301</v>
      </c>
      <c r="C40" s="153"/>
      <c r="E40" s="153">
        <v>150000</v>
      </c>
      <c r="G40" s="156">
        <v>150000</v>
      </c>
      <c r="H40" s="156">
        <v>150000</v>
      </c>
      <c r="J40" s="151"/>
      <c r="L40" s="151"/>
    </row>
    <row r="41" spans="1:12" ht="18.75" customHeight="1">
      <c r="A41" s="315"/>
      <c r="B41" s="152" t="s">
        <v>353</v>
      </c>
      <c r="C41" s="153"/>
      <c r="E41" s="153">
        <v>200000</v>
      </c>
      <c r="G41" s="156">
        <v>200000</v>
      </c>
      <c r="H41" s="156">
        <v>200000</v>
      </c>
      <c r="J41" s="151"/>
      <c r="L41" s="151"/>
    </row>
    <row r="42" spans="1:12" ht="18.75" customHeight="1">
      <c r="A42" s="312"/>
      <c r="B42" s="152"/>
      <c r="C42" s="153"/>
      <c r="E42" s="153">
        <v>200000</v>
      </c>
      <c r="G42" s="156"/>
      <c r="H42" s="156"/>
      <c r="J42" s="313"/>
      <c r="L42" s="313"/>
    </row>
    <row r="43" spans="1:12">
      <c r="A43" s="152" t="s">
        <v>470</v>
      </c>
      <c r="B43" s="152"/>
      <c r="C43" s="153"/>
      <c r="E43" s="153">
        <v>50000</v>
      </c>
      <c r="G43" s="156">
        <v>50000</v>
      </c>
      <c r="H43" s="156">
        <v>50000</v>
      </c>
      <c r="J43" s="151"/>
      <c r="L43" s="151"/>
    </row>
    <row r="44" spans="1:12">
      <c r="A44" s="152" t="s">
        <v>355</v>
      </c>
      <c r="B44" s="152"/>
      <c r="C44" s="153"/>
      <c r="E44" s="153">
        <v>100000</v>
      </c>
      <c r="G44" s="156">
        <v>100000</v>
      </c>
      <c r="H44" s="156">
        <v>100000</v>
      </c>
      <c r="J44" s="151"/>
      <c r="L44" s="151"/>
    </row>
    <row r="45" spans="1:12">
      <c r="A45" s="152"/>
      <c r="B45" s="152"/>
      <c r="C45" s="153"/>
      <c r="E45" s="153"/>
      <c r="G45" s="156"/>
      <c r="H45" s="156"/>
      <c r="J45" s="151"/>
      <c r="L45" s="151"/>
    </row>
    <row r="46" spans="1:12">
      <c r="A46" s="222" t="s">
        <v>491</v>
      </c>
      <c r="B46" s="231"/>
      <c r="C46" s="232"/>
      <c r="D46" s="233"/>
      <c r="E46" s="232">
        <f>E47+E51</f>
        <v>1930000</v>
      </c>
      <c r="F46" s="234"/>
      <c r="G46" s="202">
        <f>G47+G51</f>
        <v>1000000</v>
      </c>
      <c r="H46" s="202">
        <f>H47+H51</f>
        <v>1600000</v>
      </c>
      <c r="I46" s="190"/>
      <c r="J46" s="191"/>
      <c r="K46" s="192"/>
      <c r="L46" s="191"/>
    </row>
    <row r="47" spans="1:12" s="150" customFormat="1">
      <c r="A47" s="227" t="s">
        <v>302</v>
      </c>
      <c r="B47" s="227"/>
      <c r="C47" s="228"/>
      <c r="D47" s="229"/>
      <c r="E47" s="228">
        <f>SUM(E48:E49)</f>
        <v>530000</v>
      </c>
      <c r="F47" s="230"/>
      <c r="G47" s="157">
        <f>SUM(G48:G49)</f>
        <v>400000</v>
      </c>
      <c r="H47" s="157">
        <f>SUM(H48:H49)</f>
        <v>400000</v>
      </c>
      <c r="I47" s="161"/>
      <c r="J47" s="154"/>
      <c r="K47" s="165"/>
      <c r="L47" s="154"/>
    </row>
    <row r="48" spans="1:12">
      <c r="A48" s="152" t="s">
        <v>479</v>
      </c>
      <c r="B48" s="152"/>
      <c r="C48" s="153"/>
      <c r="E48" s="153">
        <v>430000</v>
      </c>
      <c r="G48" s="156">
        <v>300000</v>
      </c>
      <c r="H48" s="156">
        <v>300000</v>
      </c>
      <c r="J48" s="151"/>
      <c r="L48" s="151"/>
    </row>
    <row r="49" spans="1:12">
      <c r="A49" s="152" t="s">
        <v>471</v>
      </c>
      <c r="B49" s="152"/>
      <c r="C49" s="153"/>
      <c r="E49" s="153">
        <v>100000</v>
      </c>
      <c r="G49" s="156">
        <v>100000</v>
      </c>
      <c r="H49" s="156">
        <v>100000</v>
      </c>
      <c r="J49" s="151"/>
      <c r="L49" s="151"/>
    </row>
    <row r="50" spans="1:12">
      <c r="A50" s="152"/>
      <c r="B50" s="152"/>
      <c r="C50" s="153"/>
      <c r="E50" s="153"/>
      <c r="G50" s="156"/>
      <c r="H50" s="156"/>
      <c r="J50" s="151"/>
      <c r="L50" s="151"/>
    </row>
    <row r="51" spans="1:12" s="150" customFormat="1">
      <c r="A51" s="227" t="s">
        <v>472</v>
      </c>
      <c r="B51" s="227"/>
      <c r="C51" s="228"/>
      <c r="D51" s="229"/>
      <c r="E51" s="228">
        <f>SUM(E52:E59)</f>
        <v>1400000</v>
      </c>
      <c r="F51" s="230"/>
      <c r="G51" s="157">
        <f>SUM(G52:G59)</f>
        <v>600000</v>
      </c>
      <c r="H51" s="157">
        <f>SUM(H52:H60)</f>
        <v>1200000</v>
      </c>
      <c r="I51" s="161"/>
      <c r="J51" s="154"/>
      <c r="K51" s="165"/>
      <c r="L51" s="154"/>
    </row>
    <row r="52" spans="1:12">
      <c r="A52" s="152" t="s">
        <v>473</v>
      </c>
      <c r="B52" s="152" t="s">
        <v>301</v>
      </c>
      <c r="C52" s="153"/>
      <c r="E52" s="153">
        <v>600000</v>
      </c>
      <c r="G52" s="156">
        <v>300000</v>
      </c>
      <c r="H52" s="156">
        <v>300000</v>
      </c>
      <c r="J52" s="151"/>
      <c r="L52" s="151"/>
    </row>
    <row r="53" spans="1:12">
      <c r="A53" s="152" t="s">
        <v>497</v>
      </c>
      <c r="B53" s="152" t="s">
        <v>462</v>
      </c>
      <c r="C53" s="153"/>
      <c r="E53" s="153">
        <v>300000</v>
      </c>
      <c r="G53" s="156">
        <v>0</v>
      </c>
      <c r="H53" s="156">
        <v>500000</v>
      </c>
      <c r="J53" s="151"/>
      <c r="L53" s="151"/>
    </row>
    <row r="54" spans="1:12">
      <c r="A54" s="152" t="s">
        <v>498</v>
      </c>
      <c r="B54" s="152" t="s">
        <v>461</v>
      </c>
      <c r="C54" s="153"/>
      <c r="E54" s="153">
        <v>200000</v>
      </c>
      <c r="G54" s="156"/>
      <c r="H54" s="156"/>
      <c r="J54" s="194"/>
      <c r="L54" s="194"/>
    </row>
    <row r="55" spans="1:12" ht="31.5">
      <c r="A55" s="152" t="s">
        <v>356</v>
      </c>
      <c r="B55" s="152" t="s">
        <v>477</v>
      </c>
      <c r="C55" s="153"/>
      <c r="E55" s="153">
        <v>100000</v>
      </c>
      <c r="G55" s="156">
        <v>100000</v>
      </c>
      <c r="H55" s="156">
        <v>100000</v>
      </c>
      <c r="J55" s="151"/>
      <c r="L55" s="151"/>
    </row>
    <row r="56" spans="1:12">
      <c r="A56" s="152" t="s">
        <v>357</v>
      </c>
      <c r="B56" s="152"/>
      <c r="C56" s="153"/>
      <c r="E56" s="153">
        <v>100000</v>
      </c>
      <c r="G56" s="156">
        <v>100000</v>
      </c>
      <c r="H56" s="156">
        <v>100000</v>
      </c>
      <c r="J56" s="151"/>
      <c r="L56" s="151"/>
    </row>
    <row r="57" spans="1:12">
      <c r="A57" s="152" t="s">
        <v>415</v>
      </c>
      <c r="B57" s="152"/>
      <c r="C57" s="153"/>
      <c r="E57" s="153">
        <v>100000</v>
      </c>
      <c r="G57" s="156">
        <v>100000</v>
      </c>
      <c r="H57" s="156">
        <v>100000</v>
      </c>
      <c r="J57" s="151"/>
      <c r="L57" s="151"/>
    </row>
    <row r="58" spans="1:12">
      <c r="A58" s="152" t="s">
        <v>421</v>
      </c>
      <c r="B58" s="152"/>
      <c r="C58" s="153"/>
      <c r="E58" s="153">
        <v>0</v>
      </c>
      <c r="G58" s="156">
        <v>0</v>
      </c>
      <c r="H58" s="156">
        <v>100000</v>
      </c>
      <c r="J58" s="151"/>
      <c r="L58" s="151"/>
    </row>
    <row r="59" spans="1:12">
      <c r="A59" s="152"/>
      <c r="B59" s="152"/>
      <c r="C59" s="153"/>
      <c r="E59" s="153"/>
      <c r="G59" s="156"/>
      <c r="H59" s="156"/>
      <c r="J59" s="151"/>
      <c r="L59" s="151"/>
    </row>
    <row r="60" spans="1:12" s="178" customFormat="1" ht="31.5">
      <c r="A60" s="235" t="s">
        <v>499</v>
      </c>
      <c r="B60" s="235"/>
      <c r="C60" s="236"/>
      <c r="D60" s="237"/>
      <c r="E60" s="236">
        <v>70000</v>
      </c>
      <c r="F60" s="238"/>
      <c r="G60" s="203">
        <v>120000</v>
      </c>
      <c r="H60" s="203"/>
      <c r="I60" s="179"/>
      <c r="J60" s="180"/>
      <c r="K60" s="181"/>
      <c r="L60" s="180"/>
    </row>
    <row r="61" spans="1:12" s="178" customFormat="1" ht="31.5">
      <c r="A61" s="235" t="s">
        <v>500</v>
      </c>
      <c r="B61" s="235"/>
      <c r="C61" s="236"/>
      <c r="D61" s="237"/>
      <c r="E61" s="236">
        <v>300000</v>
      </c>
      <c r="F61" s="238"/>
      <c r="G61" s="203">
        <v>0</v>
      </c>
      <c r="H61" s="203"/>
      <c r="I61" s="179"/>
      <c r="J61" s="180"/>
      <c r="K61" s="181"/>
      <c r="L61" s="180"/>
    </row>
    <row r="63" spans="1:12" s="31" customFormat="1" ht="18.75">
      <c r="A63" s="285" t="s">
        <v>547</v>
      </c>
      <c r="B63" s="285"/>
      <c r="C63" s="286"/>
      <c r="D63" s="287"/>
      <c r="E63" s="286">
        <v>800000</v>
      </c>
      <c r="F63" s="288"/>
      <c r="G63" s="292">
        <v>0</v>
      </c>
      <c r="H63" s="292">
        <v>0</v>
      </c>
      <c r="I63" s="289"/>
      <c r="J63" s="290"/>
      <c r="K63" s="291"/>
      <c r="L63" s="290"/>
    </row>
  </sheetData>
  <mergeCells count="9">
    <mergeCell ref="G1:H1"/>
    <mergeCell ref="A25:A31"/>
    <mergeCell ref="A9:A14"/>
    <mergeCell ref="E9:E14"/>
    <mergeCell ref="H9:H14"/>
    <mergeCell ref="C9:C14"/>
    <mergeCell ref="G9:G14"/>
    <mergeCell ref="A2:B2"/>
    <mergeCell ref="C2:D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E32" sqref="E32"/>
    </sheetView>
  </sheetViews>
  <sheetFormatPr defaultRowHeight="15"/>
  <cols>
    <col min="1" max="1" width="65" customWidth="1"/>
    <col min="2" max="2" width="18" customWidth="1"/>
  </cols>
  <sheetData>
    <row r="1" spans="1:3" ht="15.75">
      <c r="A1" s="339" t="s">
        <v>195</v>
      </c>
      <c r="B1" s="339"/>
    </row>
    <row r="2" spans="1:3" ht="15.75">
      <c r="B2" s="2" t="s">
        <v>33</v>
      </c>
    </row>
    <row r="3" spans="1:3" ht="15.75">
      <c r="B3" s="2" t="s">
        <v>109</v>
      </c>
    </row>
    <row r="4" spans="1:3" ht="15.75">
      <c r="B4" s="2" t="s">
        <v>27</v>
      </c>
    </row>
    <row r="5" spans="1:3" ht="15.75">
      <c r="B5" s="2" t="s">
        <v>28</v>
      </c>
    </row>
    <row r="6" spans="1:3" ht="15.75">
      <c r="A6" s="337" t="s">
        <v>459</v>
      </c>
      <c r="B6" s="338"/>
    </row>
    <row r="8" spans="1:3" ht="38.25" customHeight="1">
      <c r="A8" s="336" t="s">
        <v>445</v>
      </c>
      <c r="B8" s="336"/>
    </row>
    <row r="9" spans="1:3" ht="15.75">
      <c r="A9" s="19"/>
      <c r="B9" s="19"/>
      <c r="C9" s="19"/>
    </row>
    <row r="11" spans="1:3" ht="31.5">
      <c r="A11" s="6" t="s">
        <v>29</v>
      </c>
      <c r="B11" s="3" t="s">
        <v>30</v>
      </c>
    </row>
    <row r="12" spans="1:3" ht="15.75">
      <c r="A12" s="9">
        <v>1</v>
      </c>
      <c r="B12" s="9">
        <v>2</v>
      </c>
    </row>
    <row r="13" spans="1:3" ht="31.5">
      <c r="A13" s="4" t="s">
        <v>32</v>
      </c>
      <c r="B13" s="15">
        <v>1</v>
      </c>
    </row>
    <row r="14" spans="1:3" ht="15.75">
      <c r="A14" s="4" t="s">
        <v>31</v>
      </c>
      <c r="B14" s="15">
        <v>1</v>
      </c>
    </row>
    <row r="15" spans="1:3" ht="47.25">
      <c r="A15" s="4" t="s">
        <v>320</v>
      </c>
      <c r="B15" s="15">
        <v>1</v>
      </c>
    </row>
    <row r="16" spans="1:3" ht="15.75">
      <c r="A16" s="2"/>
    </row>
    <row r="17" spans="1:1" ht="15.75">
      <c r="A17" s="2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2"/>
  <sheetViews>
    <sheetView topLeftCell="A3" zoomScale="115" zoomScaleNormal="115" workbookViewId="0">
      <selection activeCell="A3" sqref="A1:E1048576"/>
    </sheetView>
  </sheetViews>
  <sheetFormatPr defaultRowHeight="15"/>
  <cols>
    <col min="1" max="1" width="28.140625" style="170" customWidth="1"/>
    <col min="2" max="2" width="64.85546875" style="174" customWidth="1"/>
    <col min="3" max="5" width="17.140625" style="170" customWidth="1"/>
    <col min="6" max="6" width="9.140625" style="36"/>
    <col min="7" max="7" width="12.7109375" style="36" bestFit="1" customWidth="1"/>
    <col min="8" max="8" width="13.28515625" style="36" bestFit="1" customWidth="1"/>
    <col min="9" max="9" width="13.140625" customWidth="1"/>
  </cols>
  <sheetData>
    <row r="1" spans="1:15" s="37" customFormat="1" ht="15.75">
      <c r="A1" s="299"/>
      <c r="B1" s="375"/>
      <c r="C1" s="376" t="s">
        <v>196</v>
      </c>
      <c r="D1" s="376"/>
      <c r="E1" s="376"/>
      <c r="F1" s="60"/>
      <c r="G1" s="60"/>
      <c r="H1" s="60"/>
    </row>
    <row r="2" spans="1:15" s="37" customFormat="1" ht="15.75">
      <c r="A2" s="299"/>
      <c r="B2" s="377"/>
      <c r="C2" s="378" t="s">
        <v>33</v>
      </c>
      <c r="D2" s="378"/>
      <c r="E2" s="378"/>
      <c r="F2" s="60"/>
      <c r="G2" s="60"/>
      <c r="H2" s="60"/>
    </row>
    <row r="3" spans="1:15" s="37" customFormat="1" ht="15.75">
      <c r="A3" s="299"/>
      <c r="B3" s="377"/>
      <c r="C3" s="378" t="s">
        <v>109</v>
      </c>
      <c r="D3" s="378"/>
      <c r="E3" s="378"/>
      <c r="F3" s="60"/>
      <c r="G3" s="60"/>
      <c r="H3" s="60"/>
    </row>
    <row r="4" spans="1:15" s="37" customFormat="1" ht="15.75">
      <c r="A4" s="299"/>
      <c r="B4" s="377"/>
      <c r="C4" s="378" t="s">
        <v>27</v>
      </c>
      <c r="D4" s="378"/>
      <c r="E4" s="378"/>
      <c r="F4" s="60"/>
      <c r="G4" s="60"/>
      <c r="H4" s="60"/>
    </row>
    <row r="5" spans="1:15" s="37" customFormat="1" ht="15.75">
      <c r="A5" s="299"/>
      <c r="B5" s="377"/>
      <c r="C5" s="378" t="s">
        <v>28</v>
      </c>
      <c r="D5" s="378"/>
      <c r="E5" s="378"/>
      <c r="F5" s="60"/>
      <c r="G5" s="60"/>
      <c r="H5" s="60"/>
    </row>
    <row r="6" spans="1:15" s="37" customFormat="1" ht="15.75">
      <c r="A6" s="299"/>
      <c r="B6" s="377"/>
      <c r="C6" s="378" t="s">
        <v>459</v>
      </c>
      <c r="D6" s="378"/>
      <c r="E6" s="378"/>
      <c r="F6" s="60"/>
      <c r="G6" s="60"/>
      <c r="H6" s="60"/>
    </row>
    <row r="7" spans="1:15" s="37" customFormat="1" ht="15.75">
      <c r="A7" s="299"/>
      <c r="B7" s="379"/>
      <c r="C7" s="299"/>
      <c r="D7" s="299"/>
      <c r="E7" s="299"/>
      <c r="F7" s="60"/>
      <c r="G7" s="60"/>
      <c r="H7" s="60"/>
    </row>
    <row r="8" spans="1:15" s="37" customFormat="1" ht="30" customHeight="1">
      <c r="A8" s="380" t="s">
        <v>446</v>
      </c>
      <c r="B8" s="380"/>
      <c r="C8" s="380"/>
      <c r="D8" s="380"/>
      <c r="E8" s="380"/>
      <c r="F8" s="60"/>
      <c r="G8" s="60"/>
      <c r="H8" s="60"/>
    </row>
    <row r="9" spans="1:15" s="37" customFormat="1">
      <c r="A9" s="299"/>
      <c r="B9" s="377"/>
      <c r="C9" s="299"/>
      <c r="D9" s="299"/>
      <c r="E9" s="299"/>
      <c r="F9" s="60"/>
      <c r="G9" s="60"/>
      <c r="H9" s="60"/>
    </row>
    <row r="10" spans="1:15" s="37" customFormat="1" ht="15.75">
      <c r="A10" s="381" t="s">
        <v>0</v>
      </c>
      <c r="B10" s="62" t="s">
        <v>1</v>
      </c>
      <c r="C10" s="382" t="s">
        <v>119</v>
      </c>
      <c r="D10" s="382"/>
      <c r="E10" s="382"/>
      <c r="F10" s="60"/>
      <c r="G10" s="60"/>
      <c r="H10" s="60"/>
      <c r="O10" s="38"/>
    </row>
    <row r="11" spans="1:15" s="37" customFormat="1" ht="15.75">
      <c r="A11" s="381"/>
      <c r="B11" s="62"/>
      <c r="C11" s="383" t="s">
        <v>246</v>
      </c>
      <c r="D11" s="383" t="s">
        <v>358</v>
      </c>
      <c r="E11" s="383" t="s">
        <v>443</v>
      </c>
      <c r="F11" s="60"/>
      <c r="G11" s="60"/>
      <c r="H11" s="60"/>
    </row>
    <row r="12" spans="1:15" s="37" customFormat="1" ht="16.5" thickBot="1">
      <c r="A12" s="62" t="s">
        <v>2</v>
      </c>
      <c r="B12" s="101" t="s">
        <v>3</v>
      </c>
      <c r="C12" s="131">
        <f>C13+C24+C43+C35+C48+C57+C23</f>
        <v>8364790</v>
      </c>
      <c r="D12" s="131">
        <f>D13+D24+D43+D35+D48+D57</f>
        <v>7371083.4199999999</v>
      </c>
      <c r="E12" s="131">
        <f>E13+E24+E43+E35+E48+E57</f>
        <v>7650483.4199999999</v>
      </c>
      <c r="F12" s="60"/>
      <c r="G12" s="67"/>
      <c r="H12" s="60"/>
    </row>
    <row r="13" spans="1:15" s="41" customFormat="1" ht="16.5" thickBot="1">
      <c r="A13" s="384" t="s">
        <v>152</v>
      </c>
      <c r="B13" s="385" t="s">
        <v>153</v>
      </c>
      <c r="C13" s="131">
        <f>C14</f>
        <v>1732000</v>
      </c>
      <c r="D13" s="131">
        <f t="shared" ref="D13:E13" si="0">D14</f>
        <v>1639000</v>
      </c>
      <c r="E13" s="131">
        <f t="shared" si="0"/>
        <v>1689000</v>
      </c>
      <c r="F13" s="61"/>
      <c r="G13" s="61"/>
      <c r="H13" s="61"/>
    </row>
    <row r="14" spans="1:15" s="37" customFormat="1" ht="15.75">
      <c r="A14" s="62" t="s">
        <v>4</v>
      </c>
      <c r="B14" s="101" t="s">
        <v>5</v>
      </c>
      <c r="C14" s="131">
        <f>C15+C17+C19</f>
        <v>1732000</v>
      </c>
      <c r="D14" s="131">
        <f t="shared" ref="D14:E14" si="1">D15+D17+D19</f>
        <v>1639000</v>
      </c>
      <c r="E14" s="131">
        <f t="shared" si="1"/>
        <v>1689000</v>
      </c>
      <c r="F14" s="60"/>
      <c r="G14" s="60"/>
      <c r="H14" s="60"/>
    </row>
    <row r="15" spans="1:15" s="37" customFormat="1" ht="78.75">
      <c r="A15" s="301" t="s">
        <v>154</v>
      </c>
      <c r="B15" s="114" t="s">
        <v>318</v>
      </c>
      <c r="C15" s="132">
        <f>C16</f>
        <v>1700000</v>
      </c>
      <c r="D15" s="132">
        <f t="shared" ref="D15:E15" si="2">D16</f>
        <v>1600000</v>
      </c>
      <c r="E15" s="132">
        <f t="shared" si="2"/>
        <v>1650000</v>
      </c>
      <c r="F15" s="60"/>
      <c r="G15" s="60"/>
      <c r="H15" s="60"/>
    </row>
    <row r="16" spans="1:15" s="37" customFormat="1" ht="78.75">
      <c r="A16" s="301" t="s">
        <v>6</v>
      </c>
      <c r="B16" s="114" t="s">
        <v>318</v>
      </c>
      <c r="C16" s="132">
        <v>1700000</v>
      </c>
      <c r="D16" s="132">
        <v>1600000</v>
      </c>
      <c r="E16" s="132">
        <v>1650000</v>
      </c>
      <c r="F16" s="60"/>
      <c r="G16" s="60"/>
      <c r="H16" s="60"/>
    </row>
    <row r="17" spans="1:8" s="37" customFormat="1" ht="110.25">
      <c r="A17" s="301" t="s">
        <v>155</v>
      </c>
      <c r="B17" s="114" t="s">
        <v>362</v>
      </c>
      <c r="C17" s="132">
        <f>C18</f>
        <v>16000</v>
      </c>
      <c r="D17" s="132">
        <f t="shared" ref="D17:E17" si="3">D18</f>
        <v>24000</v>
      </c>
      <c r="E17" s="132">
        <f t="shared" si="3"/>
        <v>24000</v>
      </c>
      <c r="F17" s="60"/>
      <c r="G17" s="60"/>
      <c r="H17" s="60"/>
    </row>
    <row r="18" spans="1:8" s="37" customFormat="1" ht="110.25">
      <c r="A18" s="301" t="s">
        <v>7</v>
      </c>
      <c r="B18" s="114" t="s">
        <v>362</v>
      </c>
      <c r="C18" s="132">
        <v>16000</v>
      </c>
      <c r="D18" s="132">
        <v>24000</v>
      </c>
      <c r="E18" s="132">
        <v>24000</v>
      </c>
      <c r="F18" s="60"/>
      <c r="G18" s="60"/>
      <c r="H18" s="60"/>
    </row>
    <row r="19" spans="1:8" s="37" customFormat="1" ht="47.25">
      <c r="A19" s="301" t="s">
        <v>156</v>
      </c>
      <c r="B19" s="114" t="s">
        <v>37</v>
      </c>
      <c r="C19" s="132">
        <f>C20</f>
        <v>16000</v>
      </c>
      <c r="D19" s="132">
        <f t="shared" ref="D19:E22" si="4">D20</f>
        <v>15000</v>
      </c>
      <c r="E19" s="132">
        <f t="shared" si="4"/>
        <v>15000</v>
      </c>
      <c r="F19" s="60"/>
      <c r="G19" s="60"/>
      <c r="H19" s="60"/>
    </row>
    <row r="20" spans="1:8" s="37" customFormat="1" ht="47.25">
      <c r="A20" s="301" t="s">
        <v>8</v>
      </c>
      <c r="B20" s="114" t="s">
        <v>37</v>
      </c>
      <c r="C20" s="132">
        <v>16000</v>
      </c>
      <c r="D20" s="132">
        <v>15000</v>
      </c>
      <c r="E20" s="132">
        <v>15000</v>
      </c>
      <c r="F20" s="60"/>
      <c r="G20" s="60"/>
      <c r="H20" s="60"/>
    </row>
    <row r="21" spans="1:8" s="42" customFormat="1" ht="15.75">
      <c r="A21" s="62" t="s">
        <v>364</v>
      </c>
      <c r="B21" s="101" t="s">
        <v>365</v>
      </c>
      <c r="C21" s="131">
        <f>C22</f>
        <v>17500</v>
      </c>
      <c r="D21" s="131">
        <f t="shared" ref="D21:E21" si="5">D22</f>
        <v>0</v>
      </c>
      <c r="E21" s="131">
        <f t="shared" si="5"/>
        <v>0</v>
      </c>
      <c r="F21" s="64"/>
      <c r="G21" s="64"/>
      <c r="H21" s="64"/>
    </row>
    <row r="22" spans="1:8" s="37" customFormat="1" ht="15.75">
      <c r="A22" s="301" t="s">
        <v>363</v>
      </c>
      <c r="B22" s="114" t="s">
        <v>305</v>
      </c>
      <c r="C22" s="132">
        <f>C23</f>
        <v>17500</v>
      </c>
      <c r="D22" s="132">
        <f t="shared" si="4"/>
        <v>0</v>
      </c>
      <c r="E22" s="132">
        <f t="shared" si="4"/>
        <v>0</v>
      </c>
      <c r="F22" s="60"/>
      <c r="G22" s="60"/>
      <c r="H22" s="60"/>
    </row>
    <row r="23" spans="1:8" s="37" customFormat="1" ht="15.75">
      <c r="A23" s="301" t="s">
        <v>304</v>
      </c>
      <c r="B23" s="114" t="s">
        <v>305</v>
      </c>
      <c r="C23" s="132">
        <v>17500</v>
      </c>
      <c r="D23" s="132">
        <v>0</v>
      </c>
      <c r="E23" s="132">
        <v>0</v>
      </c>
      <c r="F23" s="60"/>
      <c r="G23" s="60"/>
      <c r="H23" s="60"/>
    </row>
    <row r="24" spans="1:8" s="37" customFormat="1" ht="15.75">
      <c r="A24" s="62" t="s">
        <v>322</v>
      </c>
      <c r="B24" s="101" t="s">
        <v>9</v>
      </c>
      <c r="C24" s="131">
        <f>C25+C28</f>
        <v>5710000</v>
      </c>
      <c r="D24" s="131">
        <f>D25+D28</f>
        <v>5450000</v>
      </c>
      <c r="E24" s="131">
        <f>E25+E28</f>
        <v>5700000</v>
      </c>
      <c r="F24" s="60"/>
      <c r="G24" s="60"/>
      <c r="H24" s="60"/>
    </row>
    <row r="25" spans="1:8" s="37" customFormat="1" ht="15.75">
      <c r="A25" s="62" t="s">
        <v>317</v>
      </c>
      <c r="B25" s="101" t="s">
        <v>10</v>
      </c>
      <c r="C25" s="131">
        <f>C27</f>
        <v>310000</v>
      </c>
      <c r="D25" s="131">
        <f t="shared" ref="D25:E25" si="6">D27</f>
        <v>350000</v>
      </c>
      <c r="E25" s="131">
        <f t="shared" si="6"/>
        <v>400000</v>
      </c>
      <c r="F25" s="60"/>
      <c r="G25" s="60"/>
      <c r="H25" s="60"/>
    </row>
    <row r="26" spans="1:8" s="37" customFormat="1" ht="47.25">
      <c r="A26" s="114" t="s">
        <v>157</v>
      </c>
      <c r="B26" s="114" t="s">
        <v>26</v>
      </c>
      <c r="C26" s="132">
        <f>C27</f>
        <v>310000</v>
      </c>
      <c r="D26" s="132">
        <f t="shared" ref="D26:E26" si="7">D27</f>
        <v>350000</v>
      </c>
      <c r="E26" s="132">
        <f t="shared" si="7"/>
        <v>400000</v>
      </c>
      <c r="F26" s="60"/>
      <c r="G26" s="60"/>
      <c r="H26" s="60"/>
    </row>
    <row r="27" spans="1:8" s="37" customFormat="1" ht="47.25">
      <c r="A27" s="114" t="s">
        <v>11</v>
      </c>
      <c r="B27" s="114" t="s">
        <v>26</v>
      </c>
      <c r="C27" s="132">
        <v>310000</v>
      </c>
      <c r="D27" s="132">
        <v>350000</v>
      </c>
      <c r="E27" s="132">
        <v>400000</v>
      </c>
      <c r="F27" s="60"/>
      <c r="G27" s="60"/>
      <c r="H27" s="60"/>
    </row>
    <row r="28" spans="1:8" s="37" customFormat="1" ht="15.75">
      <c r="A28" s="62" t="s">
        <v>366</v>
      </c>
      <c r="B28" s="101" t="s">
        <v>12</v>
      </c>
      <c r="C28" s="131">
        <f>C30+C33</f>
        <v>5400000</v>
      </c>
      <c r="D28" s="131">
        <f t="shared" ref="D28:E28" si="8">D30+D33</f>
        <v>5100000</v>
      </c>
      <c r="E28" s="131">
        <f t="shared" si="8"/>
        <v>5300000</v>
      </c>
      <c r="F28" s="60"/>
      <c r="G28" s="60"/>
      <c r="H28" s="60"/>
    </row>
    <row r="29" spans="1:8" s="91" customFormat="1" ht="15.75">
      <c r="A29" s="301" t="s">
        <v>323</v>
      </c>
      <c r="B29" s="114" t="s">
        <v>324</v>
      </c>
      <c r="C29" s="132">
        <f>C30</f>
        <v>1700000</v>
      </c>
      <c r="D29" s="132">
        <f t="shared" ref="D29:E29" si="9">D30</f>
        <v>1600000</v>
      </c>
      <c r="E29" s="132">
        <f t="shared" si="9"/>
        <v>1700000</v>
      </c>
      <c r="F29" s="90"/>
      <c r="G29" s="90"/>
      <c r="H29" s="90"/>
    </row>
    <row r="30" spans="1:8" s="37" customFormat="1" ht="31.5">
      <c r="A30" s="301" t="s">
        <v>158</v>
      </c>
      <c r="B30" s="114" t="s">
        <v>14</v>
      </c>
      <c r="C30" s="132">
        <f>C31</f>
        <v>1700000</v>
      </c>
      <c r="D30" s="132">
        <f t="shared" ref="D30:E30" si="10">D31</f>
        <v>1600000</v>
      </c>
      <c r="E30" s="132">
        <f t="shared" si="10"/>
        <v>1700000</v>
      </c>
      <c r="F30" s="60"/>
      <c r="G30" s="60"/>
      <c r="H30" s="60"/>
    </row>
    <row r="31" spans="1:8" s="37" customFormat="1" ht="31.5">
      <c r="A31" s="301" t="s">
        <v>13</v>
      </c>
      <c r="B31" s="114" t="s">
        <v>14</v>
      </c>
      <c r="C31" s="132">
        <v>1700000</v>
      </c>
      <c r="D31" s="132">
        <v>1600000</v>
      </c>
      <c r="E31" s="132">
        <v>1700000</v>
      </c>
      <c r="F31" s="60"/>
      <c r="G31" s="60"/>
      <c r="H31" s="60"/>
    </row>
    <row r="32" spans="1:8" s="37" customFormat="1" ht="15.75">
      <c r="A32" s="301" t="s">
        <v>325</v>
      </c>
      <c r="B32" s="114" t="s">
        <v>326</v>
      </c>
      <c r="C32" s="132">
        <f>C33</f>
        <v>3700000</v>
      </c>
      <c r="D32" s="132">
        <f t="shared" ref="D32:E32" si="11">D33</f>
        <v>3500000</v>
      </c>
      <c r="E32" s="132">
        <f t="shared" si="11"/>
        <v>3600000</v>
      </c>
      <c r="F32" s="60"/>
      <c r="G32" s="60"/>
      <c r="H32" s="60"/>
    </row>
    <row r="33" spans="1:8" s="37" customFormat="1" ht="31.5">
      <c r="A33" s="301" t="s">
        <v>159</v>
      </c>
      <c r="B33" s="114" t="s">
        <v>16</v>
      </c>
      <c r="C33" s="132">
        <f>C34</f>
        <v>3700000</v>
      </c>
      <c r="D33" s="132">
        <f t="shared" ref="D33:E33" si="12">D34</f>
        <v>3500000</v>
      </c>
      <c r="E33" s="132">
        <f t="shared" si="12"/>
        <v>3600000</v>
      </c>
      <c r="F33" s="60"/>
      <c r="G33" s="60"/>
      <c r="H33" s="60"/>
    </row>
    <row r="34" spans="1:8" s="37" customFormat="1" ht="31.5">
      <c r="A34" s="301" t="s">
        <v>15</v>
      </c>
      <c r="B34" s="114" t="s">
        <v>16</v>
      </c>
      <c r="C34" s="132">
        <v>3700000</v>
      </c>
      <c r="D34" s="132">
        <v>3500000</v>
      </c>
      <c r="E34" s="132">
        <v>3600000</v>
      </c>
      <c r="F34" s="60"/>
      <c r="G34" s="60"/>
      <c r="H34" s="60"/>
    </row>
    <row r="35" spans="1:8" s="37" customFormat="1" ht="47.25">
      <c r="A35" s="62" t="s">
        <v>17</v>
      </c>
      <c r="B35" s="101" t="s">
        <v>18</v>
      </c>
      <c r="C35" s="131">
        <f>C36+C41</f>
        <v>71000</v>
      </c>
      <c r="D35" s="131">
        <f t="shared" ref="D35:E35" si="13">D36+D41</f>
        <v>232844.72</v>
      </c>
      <c r="E35" s="131">
        <f t="shared" si="13"/>
        <v>232844.72</v>
      </c>
      <c r="F35" s="60"/>
      <c r="G35" s="60"/>
      <c r="H35" s="60"/>
    </row>
    <row r="36" spans="1:8" s="91" customFormat="1" ht="94.5">
      <c r="A36" s="301" t="s">
        <v>327</v>
      </c>
      <c r="B36" s="114" t="s">
        <v>329</v>
      </c>
      <c r="C36" s="132">
        <f>C37</f>
        <v>71000</v>
      </c>
      <c r="D36" s="132">
        <f t="shared" ref="D36:E36" si="14">D37</f>
        <v>231844.72</v>
      </c>
      <c r="E36" s="132">
        <f t="shared" si="14"/>
        <v>231844.72</v>
      </c>
      <c r="F36" s="90"/>
      <c r="G36" s="90"/>
      <c r="H36" s="90"/>
    </row>
    <row r="37" spans="1:8" s="91" customFormat="1" ht="78.75">
      <c r="A37" s="301" t="s">
        <v>328</v>
      </c>
      <c r="B37" s="114" t="s">
        <v>330</v>
      </c>
      <c r="C37" s="132">
        <f>C38</f>
        <v>71000</v>
      </c>
      <c r="D37" s="132">
        <f t="shared" ref="D37:E37" si="15">D38</f>
        <v>231844.72</v>
      </c>
      <c r="E37" s="132">
        <f t="shared" si="15"/>
        <v>231844.72</v>
      </c>
      <c r="F37" s="90"/>
      <c r="G37" s="90"/>
      <c r="H37" s="90"/>
    </row>
    <row r="38" spans="1:8" s="37" customFormat="1" ht="78.75">
      <c r="A38" s="301" t="s">
        <v>161</v>
      </c>
      <c r="B38" s="114" t="s">
        <v>147</v>
      </c>
      <c r="C38" s="132">
        <f>C39</f>
        <v>71000</v>
      </c>
      <c r="D38" s="132">
        <f t="shared" ref="D38:E38" si="16">D39</f>
        <v>231844.72</v>
      </c>
      <c r="E38" s="132">
        <f t="shared" si="16"/>
        <v>231844.72</v>
      </c>
      <c r="F38" s="60"/>
      <c r="G38" s="60"/>
      <c r="H38" s="60"/>
    </row>
    <row r="39" spans="1:8" s="37" customFormat="1" ht="78.75">
      <c r="A39" s="301" t="s">
        <v>110</v>
      </c>
      <c r="B39" s="114" t="s">
        <v>147</v>
      </c>
      <c r="C39" s="132">
        <v>71000</v>
      </c>
      <c r="D39" s="132">
        <v>231844.72</v>
      </c>
      <c r="E39" s="132">
        <v>231844.72</v>
      </c>
      <c r="F39" s="60"/>
      <c r="G39" s="60"/>
      <c r="H39" s="60"/>
    </row>
    <row r="40" spans="1:8" s="37" customFormat="1" ht="81" customHeight="1">
      <c r="A40" s="301" t="s">
        <v>331</v>
      </c>
      <c r="B40" s="114" t="s">
        <v>332</v>
      </c>
      <c r="C40" s="132">
        <f>C41</f>
        <v>0</v>
      </c>
      <c r="D40" s="132">
        <f t="shared" ref="D40:E40" si="17">D41</f>
        <v>1000</v>
      </c>
      <c r="E40" s="132">
        <f t="shared" si="17"/>
        <v>1000</v>
      </c>
      <c r="F40" s="60"/>
      <c r="G40" s="60"/>
      <c r="H40" s="60"/>
    </row>
    <row r="41" spans="1:8" s="37" customFormat="1" ht="78.75">
      <c r="A41" s="301" t="s">
        <v>162</v>
      </c>
      <c r="B41" s="127" t="s">
        <v>319</v>
      </c>
      <c r="C41" s="132">
        <f>C42</f>
        <v>0</v>
      </c>
      <c r="D41" s="132">
        <f t="shared" ref="D41:E41" si="18">D42</f>
        <v>1000</v>
      </c>
      <c r="E41" s="132">
        <f t="shared" si="18"/>
        <v>1000</v>
      </c>
      <c r="F41" s="60"/>
      <c r="G41" s="60"/>
      <c r="H41" s="60"/>
    </row>
    <row r="42" spans="1:8" s="37" customFormat="1" ht="78.75">
      <c r="A42" s="301" t="s">
        <v>111</v>
      </c>
      <c r="B42" s="127" t="s">
        <v>319</v>
      </c>
      <c r="C42" s="132">
        <v>0</v>
      </c>
      <c r="D42" s="133">
        <v>1000</v>
      </c>
      <c r="E42" s="133">
        <v>1000</v>
      </c>
      <c r="F42" s="60"/>
      <c r="G42" s="60"/>
      <c r="H42" s="60"/>
    </row>
    <row r="43" spans="1:8" s="37" customFormat="1" ht="31.5">
      <c r="A43" s="62" t="s">
        <v>117</v>
      </c>
      <c r="B43" s="101" t="s">
        <v>118</v>
      </c>
      <c r="C43" s="131">
        <f>C47</f>
        <v>0</v>
      </c>
      <c r="D43" s="131">
        <f t="shared" ref="D43:E43" si="19">D47</f>
        <v>1000</v>
      </c>
      <c r="E43" s="131">
        <f t="shared" si="19"/>
        <v>1000</v>
      </c>
      <c r="F43" s="60"/>
      <c r="G43" s="60"/>
      <c r="H43" s="60"/>
    </row>
    <row r="44" spans="1:8" s="91" customFormat="1" ht="15.75">
      <c r="A44" s="301" t="s">
        <v>335</v>
      </c>
      <c r="B44" s="114" t="s">
        <v>338</v>
      </c>
      <c r="C44" s="132">
        <f>C45</f>
        <v>0</v>
      </c>
      <c r="D44" s="132">
        <f t="shared" ref="D44:E44" si="20">D45</f>
        <v>1000</v>
      </c>
      <c r="E44" s="132">
        <f t="shared" si="20"/>
        <v>1000</v>
      </c>
      <c r="F44" s="90"/>
      <c r="G44" s="90"/>
      <c r="H44" s="90"/>
    </row>
    <row r="45" spans="1:8" s="91" customFormat="1" ht="15.75">
      <c r="A45" s="301" t="s">
        <v>336</v>
      </c>
      <c r="B45" s="114" t="s">
        <v>337</v>
      </c>
      <c r="C45" s="132">
        <f>C46</f>
        <v>0</v>
      </c>
      <c r="D45" s="132">
        <f t="shared" ref="D45:E45" si="21">D46</f>
        <v>1000</v>
      </c>
      <c r="E45" s="132">
        <f t="shared" si="21"/>
        <v>1000</v>
      </c>
      <c r="F45" s="90"/>
      <c r="G45" s="90"/>
      <c r="H45" s="90"/>
    </row>
    <row r="46" spans="1:8" s="37" customFormat="1" ht="31.5">
      <c r="A46" s="301" t="s">
        <v>160</v>
      </c>
      <c r="B46" s="114" t="s">
        <v>112</v>
      </c>
      <c r="C46" s="132">
        <f>C47</f>
        <v>0</v>
      </c>
      <c r="D46" s="132">
        <f t="shared" ref="D46:E46" si="22">D47</f>
        <v>1000</v>
      </c>
      <c r="E46" s="132">
        <f t="shared" si="22"/>
        <v>1000</v>
      </c>
      <c r="F46" s="60"/>
      <c r="G46" s="60"/>
      <c r="H46" s="60"/>
    </row>
    <row r="47" spans="1:8" s="37" customFormat="1" ht="31.5">
      <c r="A47" s="301" t="s">
        <v>398</v>
      </c>
      <c r="B47" s="114" t="s">
        <v>112</v>
      </c>
      <c r="C47" s="132">
        <v>0</v>
      </c>
      <c r="D47" s="133">
        <v>1000</v>
      </c>
      <c r="E47" s="133">
        <v>1000</v>
      </c>
      <c r="F47" s="60"/>
      <c r="G47" s="60"/>
      <c r="H47" s="60"/>
    </row>
    <row r="48" spans="1:8" s="37" customFormat="1" ht="31.5">
      <c r="A48" s="62" t="s">
        <v>116</v>
      </c>
      <c r="B48" s="101" t="s">
        <v>163</v>
      </c>
      <c r="C48" s="131">
        <f>C49+C53</f>
        <v>834290</v>
      </c>
      <c r="D48" s="131">
        <f t="shared" ref="D48:E48" si="23">D49+D53</f>
        <v>48238.7</v>
      </c>
      <c r="E48" s="131">
        <f t="shared" si="23"/>
        <v>27638.7</v>
      </c>
      <c r="F48" s="60"/>
      <c r="G48" s="60"/>
      <c r="H48" s="60"/>
    </row>
    <row r="49" spans="1:9" s="37" customFormat="1" ht="81.75" customHeight="1">
      <c r="A49" s="301" t="s">
        <v>167</v>
      </c>
      <c r="B49" s="114" t="s">
        <v>166</v>
      </c>
      <c r="C49" s="132">
        <f>C51</f>
        <v>635290</v>
      </c>
      <c r="D49" s="132">
        <f t="shared" ref="D49:E49" si="24">D51</f>
        <v>47238.7</v>
      </c>
      <c r="E49" s="132">
        <f t="shared" si="24"/>
        <v>26638.7</v>
      </c>
      <c r="F49" s="60"/>
      <c r="G49" s="60"/>
      <c r="H49" s="60"/>
    </row>
    <row r="50" spans="1:9" s="37" customFormat="1" ht="94.5">
      <c r="A50" s="301" t="s">
        <v>306</v>
      </c>
      <c r="B50" s="114" t="s">
        <v>307</v>
      </c>
      <c r="C50" s="132">
        <f>C51</f>
        <v>635290</v>
      </c>
      <c r="D50" s="132">
        <f t="shared" ref="D50:E51" si="25">D51</f>
        <v>47238.7</v>
      </c>
      <c r="E50" s="132">
        <f t="shared" si="25"/>
        <v>26638.7</v>
      </c>
      <c r="F50" s="60"/>
      <c r="G50" s="60"/>
      <c r="H50" s="60"/>
    </row>
    <row r="51" spans="1:9" s="37" customFormat="1" ht="94.5">
      <c r="A51" s="301" t="s">
        <v>164</v>
      </c>
      <c r="B51" s="114" t="s">
        <v>321</v>
      </c>
      <c r="C51" s="132">
        <f>C52</f>
        <v>635290</v>
      </c>
      <c r="D51" s="132">
        <f t="shared" si="25"/>
        <v>47238.7</v>
      </c>
      <c r="E51" s="132">
        <f t="shared" si="25"/>
        <v>26638.7</v>
      </c>
      <c r="F51" s="60"/>
      <c r="G51" s="60"/>
      <c r="H51" s="60"/>
    </row>
    <row r="52" spans="1:9" s="37" customFormat="1" ht="94.5">
      <c r="A52" s="301" t="s">
        <v>113</v>
      </c>
      <c r="B52" s="114" t="s">
        <v>321</v>
      </c>
      <c r="C52" s="132">
        <v>635290</v>
      </c>
      <c r="D52" s="132">
        <v>47238.7</v>
      </c>
      <c r="E52" s="132">
        <v>26638.7</v>
      </c>
      <c r="F52" s="60"/>
      <c r="G52" s="60"/>
      <c r="H52" s="60"/>
    </row>
    <row r="53" spans="1:9" s="37" customFormat="1" ht="31.5">
      <c r="A53" s="301" t="s">
        <v>367</v>
      </c>
      <c r="B53" s="114" t="s">
        <v>168</v>
      </c>
      <c r="C53" s="132">
        <f>C55</f>
        <v>199000</v>
      </c>
      <c r="D53" s="132">
        <f t="shared" ref="D53:E53" si="26">D55</f>
        <v>1000</v>
      </c>
      <c r="E53" s="132">
        <f t="shared" si="26"/>
        <v>1000</v>
      </c>
      <c r="F53" s="60"/>
      <c r="G53" s="60"/>
      <c r="H53" s="60"/>
    </row>
    <row r="54" spans="1:9" s="37" customFormat="1" ht="47.25">
      <c r="A54" s="301" t="s">
        <v>333</v>
      </c>
      <c r="B54" s="114" t="s">
        <v>334</v>
      </c>
      <c r="C54" s="132">
        <f>C55</f>
        <v>199000</v>
      </c>
      <c r="D54" s="132">
        <f t="shared" ref="D54:E54" si="27">D55</f>
        <v>1000</v>
      </c>
      <c r="E54" s="132">
        <f t="shared" si="27"/>
        <v>1000</v>
      </c>
      <c r="F54" s="60"/>
      <c r="G54" s="60"/>
      <c r="H54" s="60"/>
    </row>
    <row r="55" spans="1:9" s="37" customFormat="1" ht="48.75" customHeight="1">
      <c r="A55" s="301" t="s">
        <v>165</v>
      </c>
      <c r="B55" s="114" t="s">
        <v>115</v>
      </c>
      <c r="C55" s="132">
        <f>C56</f>
        <v>199000</v>
      </c>
      <c r="D55" s="132">
        <f t="shared" ref="D55:E55" si="28">D56</f>
        <v>1000</v>
      </c>
      <c r="E55" s="132">
        <f t="shared" si="28"/>
        <v>1000</v>
      </c>
      <c r="F55" s="60"/>
      <c r="G55" s="60"/>
      <c r="H55" s="60"/>
    </row>
    <row r="56" spans="1:9" s="37" customFormat="1" ht="49.5" customHeight="1">
      <c r="A56" s="301" t="s">
        <v>114</v>
      </c>
      <c r="B56" s="114" t="s">
        <v>115</v>
      </c>
      <c r="C56" s="132">
        <v>199000</v>
      </c>
      <c r="D56" s="132">
        <v>1000</v>
      </c>
      <c r="E56" s="132">
        <v>1000</v>
      </c>
      <c r="F56" s="60"/>
      <c r="G56" s="60"/>
      <c r="H56" s="60"/>
    </row>
    <row r="57" spans="1:9" s="42" customFormat="1" ht="15.75">
      <c r="A57" s="62" t="s">
        <v>227</v>
      </c>
      <c r="B57" s="101" t="s">
        <v>231</v>
      </c>
      <c r="C57" s="131">
        <f>C58</f>
        <v>0</v>
      </c>
      <c r="D57" s="131">
        <v>0</v>
      </c>
      <c r="E57" s="131">
        <v>0</v>
      </c>
      <c r="F57" s="64"/>
      <c r="G57" s="64"/>
      <c r="H57" s="64"/>
    </row>
    <row r="58" spans="1:9" s="37" customFormat="1" ht="15.75">
      <c r="A58" s="301" t="s">
        <v>229</v>
      </c>
      <c r="B58" s="114" t="s">
        <v>228</v>
      </c>
      <c r="C58" s="132">
        <f>C59</f>
        <v>0</v>
      </c>
      <c r="D58" s="132">
        <v>0</v>
      </c>
      <c r="E58" s="132">
        <v>0</v>
      </c>
      <c r="F58" s="60"/>
      <c r="G58" s="60"/>
      <c r="H58" s="60"/>
    </row>
    <row r="59" spans="1:9" s="37" customFormat="1" ht="15.75">
      <c r="A59" s="301" t="s">
        <v>230</v>
      </c>
      <c r="B59" s="114" t="s">
        <v>31</v>
      </c>
      <c r="C59" s="132">
        <f>C60</f>
        <v>0</v>
      </c>
      <c r="D59" s="132">
        <v>0</v>
      </c>
      <c r="E59" s="132">
        <v>0</v>
      </c>
      <c r="F59" s="60"/>
      <c r="G59" s="60"/>
      <c r="H59" s="60"/>
    </row>
    <row r="60" spans="1:9" s="37" customFormat="1" ht="15.75">
      <c r="A60" s="301" t="s">
        <v>121</v>
      </c>
      <c r="B60" s="114" t="s">
        <v>31</v>
      </c>
      <c r="C60" s="132">
        <v>0</v>
      </c>
      <c r="D60" s="132">
        <v>0</v>
      </c>
      <c r="E60" s="132">
        <v>0</v>
      </c>
      <c r="F60" s="60"/>
      <c r="G60" s="60"/>
      <c r="H60" s="60"/>
    </row>
    <row r="61" spans="1:9" s="37" customFormat="1" ht="15.75">
      <c r="A61" s="62" t="s">
        <v>19</v>
      </c>
      <c r="B61" s="101" t="s">
        <v>20</v>
      </c>
      <c r="C61" s="131">
        <f>C64+C70+C74+C78+C82+C68</f>
        <v>18244345.280000001</v>
      </c>
      <c r="D61" s="131">
        <f>D63+D70+D74+D78+D82</f>
        <v>10428916.58</v>
      </c>
      <c r="E61" s="131">
        <f>E63+E70+E74+E78+E82</f>
        <v>10449516.58</v>
      </c>
      <c r="F61" s="60"/>
      <c r="G61" s="60"/>
      <c r="H61" s="60"/>
    </row>
    <row r="62" spans="1:9" s="37" customFormat="1" ht="47.25">
      <c r="A62" s="62" t="s">
        <v>170</v>
      </c>
      <c r="B62" s="101" t="s">
        <v>169</v>
      </c>
      <c r="C62" s="131">
        <f>C63+C70+C74+C78</f>
        <v>18244345.280000001</v>
      </c>
      <c r="D62" s="131">
        <f>D63+D70+D74+D78</f>
        <v>10427916.58</v>
      </c>
      <c r="E62" s="131">
        <f>E63+E70+E74+E78</f>
        <v>10448516.58</v>
      </c>
      <c r="F62" s="60"/>
      <c r="G62" s="79"/>
      <c r="H62" s="79"/>
      <c r="I62" s="79"/>
    </row>
    <row r="63" spans="1:9" s="37" customFormat="1" ht="31.5">
      <c r="A63" s="62" t="s">
        <v>368</v>
      </c>
      <c r="B63" s="101" t="s">
        <v>171</v>
      </c>
      <c r="C63" s="131">
        <f>C64+C68</f>
        <v>6543720</v>
      </c>
      <c r="D63" s="131">
        <f t="shared" ref="D63:E63" si="29">D64+D68</f>
        <v>6191300</v>
      </c>
      <c r="E63" s="131">
        <f t="shared" si="29"/>
        <v>6203100</v>
      </c>
      <c r="F63" s="60"/>
      <c r="G63" s="67"/>
      <c r="H63" s="67"/>
      <c r="I63" s="67"/>
    </row>
    <row r="64" spans="1:9" s="37" customFormat="1" ht="15.75">
      <c r="A64" s="301" t="s">
        <v>369</v>
      </c>
      <c r="B64" s="114" t="s">
        <v>172</v>
      </c>
      <c r="C64" s="132">
        <f>C65</f>
        <v>6359600</v>
      </c>
      <c r="D64" s="132">
        <f t="shared" ref="D64:E64" si="30">D65</f>
        <v>6191300</v>
      </c>
      <c r="E64" s="132">
        <f t="shared" si="30"/>
        <v>6203100</v>
      </c>
      <c r="F64" s="60"/>
      <c r="G64" s="60"/>
      <c r="H64" s="60"/>
    </row>
    <row r="65" spans="1:8" s="37" customFormat="1" ht="31.5">
      <c r="A65" s="301" t="s">
        <v>370</v>
      </c>
      <c r="B65" s="114" t="s">
        <v>21</v>
      </c>
      <c r="C65" s="132">
        <f>C66</f>
        <v>6359600</v>
      </c>
      <c r="D65" s="132">
        <f t="shared" ref="D65:E65" si="31">D66</f>
        <v>6191300</v>
      </c>
      <c r="E65" s="132">
        <f t="shared" si="31"/>
        <v>6203100</v>
      </c>
      <c r="F65" s="60"/>
      <c r="G65" s="60"/>
      <c r="H65" s="60"/>
    </row>
    <row r="66" spans="1:8" s="37" customFormat="1" ht="31.5">
      <c r="A66" s="301" t="s">
        <v>371</v>
      </c>
      <c r="B66" s="114" t="s">
        <v>21</v>
      </c>
      <c r="C66" s="132">
        <f>безвозм.пост.!C3</f>
        <v>6359600</v>
      </c>
      <c r="D66" s="132">
        <f>безвозм.пост.!D3</f>
        <v>6191300</v>
      </c>
      <c r="E66" s="132">
        <f>безвозм.пост.!E3</f>
        <v>6203100</v>
      </c>
      <c r="F66" s="60"/>
      <c r="G66" s="60"/>
      <c r="H66" s="60"/>
    </row>
    <row r="67" spans="1:8" s="37" customFormat="1" ht="31.5">
      <c r="A67" s="301" t="s">
        <v>372</v>
      </c>
      <c r="B67" s="114" t="s">
        <v>226</v>
      </c>
      <c r="C67" s="132">
        <f>C68</f>
        <v>184120</v>
      </c>
      <c r="D67" s="132">
        <f t="shared" ref="D67:E68" si="32">D68</f>
        <v>0</v>
      </c>
      <c r="E67" s="132">
        <f t="shared" si="32"/>
        <v>0</v>
      </c>
      <c r="F67" s="60"/>
      <c r="G67" s="60"/>
      <c r="H67" s="60"/>
    </row>
    <row r="68" spans="1:8" s="37" customFormat="1" ht="31.5">
      <c r="A68" s="301" t="s">
        <v>373</v>
      </c>
      <c r="B68" s="114" t="s">
        <v>108</v>
      </c>
      <c r="C68" s="132">
        <f>C69</f>
        <v>184120</v>
      </c>
      <c r="D68" s="132">
        <f t="shared" si="32"/>
        <v>0</v>
      </c>
      <c r="E68" s="132">
        <f t="shared" si="32"/>
        <v>0</v>
      </c>
      <c r="F68" s="60"/>
      <c r="G68" s="60"/>
      <c r="H68" s="60"/>
    </row>
    <row r="69" spans="1:8" s="37" customFormat="1" ht="31.5">
      <c r="A69" s="386" t="s">
        <v>374</v>
      </c>
      <c r="B69" s="114" t="s">
        <v>108</v>
      </c>
      <c r="C69" s="132">
        <f>безвозм.пост.!C4</f>
        <v>184120</v>
      </c>
      <c r="D69" s="132">
        <f>безвозм.пост.!D4</f>
        <v>0</v>
      </c>
      <c r="E69" s="132">
        <f>безвозм.пост.!E4</f>
        <v>0</v>
      </c>
      <c r="F69" s="60"/>
      <c r="G69" s="60"/>
      <c r="H69" s="60"/>
    </row>
    <row r="70" spans="1:8" s="260" customFormat="1" ht="31.5">
      <c r="A70" s="294" t="s">
        <v>375</v>
      </c>
      <c r="B70" s="101" t="s">
        <v>174</v>
      </c>
      <c r="C70" s="131">
        <f>C71</f>
        <v>783898</v>
      </c>
      <c r="D70" s="131">
        <f t="shared" ref="D70:E70" si="33">D71</f>
        <v>0</v>
      </c>
      <c r="E70" s="131">
        <f t="shared" si="33"/>
        <v>0</v>
      </c>
      <c r="F70" s="259"/>
      <c r="G70" s="259"/>
      <c r="H70" s="259"/>
    </row>
    <row r="71" spans="1:8" s="37" customFormat="1" ht="15.75">
      <c r="A71" s="298" t="s">
        <v>376</v>
      </c>
      <c r="B71" s="114" t="s">
        <v>173</v>
      </c>
      <c r="C71" s="132">
        <f>C72</f>
        <v>783898</v>
      </c>
      <c r="D71" s="132">
        <f t="shared" ref="D71:E71" si="34">D72</f>
        <v>0</v>
      </c>
      <c r="E71" s="132">
        <f t="shared" si="34"/>
        <v>0</v>
      </c>
      <c r="F71" s="60"/>
      <c r="G71" s="60"/>
      <c r="H71" s="60"/>
    </row>
    <row r="72" spans="1:8" s="37" customFormat="1" ht="15.75">
      <c r="A72" s="298" t="s">
        <v>377</v>
      </c>
      <c r="B72" s="387" t="s">
        <v>23</v>
      </c>
      <c r="C72" s="132">
        <f>C73</f>
        <v>783898</v>
      </c>
      <c r="D72" s="132">
        <f t="shared" ref="D72:E72" si="35">D73</f>
        <v>0</v>
      </c>
      <c r="E72" s="132">
        <f t="shared" si="35"/>
        <v>0</v>
      </c>
      <c r="F72" s="60"/>
      <c r="G72" s="60"/>
      <c r="H72" s="60"/>
    </row>
    <row r="73" spans="1:8" s="37" customFormat="1" ht="15.75">
      <c r="A73" s="298" t="s">
        <v>378</v>
      </c>
      <c r="B73" s="387" t="s">
        <v>23</v>
      </c>
      <c r="C73" s="132">
        <f>безвозм.пост.!C9+безвозм.пост.!C14</f>
        <v>783898</v>
      </c>
      <c r="D73" s="132">
        <f>безвозм.пост.!D9</f>
        <v>0</v>
      </c>
      <c r="E73" s="132">
        <f>безвозм.пост.!E9</f>
        <v>0</v>
      </c>
      <c r="F73" s="60"/>
      <c r="G73" s="60"/>
      <c r="H73" s="60"/>
    </row>
    <row r="74" spans="1:8" s="42" customFormat="1" ht="31.5">
      <c r="A74" s="388" t="s">
        <v>379</v>
      </c>
      <c r="B74" s="389" t="s">
        <v>175</v>
      </c>
      <c r="C74" s="131">
        <f>C75</f>
        <v>232400</v>
      </c>
      <c r="D74" s="131">
        <f t="shared" ref="D74:E74" si="36">D75</f>
        <v>234700</v>
      </c>
      <c r="E74" s="131">
        <f t="shared" si="36"/>
        <v>243500</v>
      </c>
      <c r="F74" s="64"/>
      <c r="G74" s="64"/>
      <c r="H74" s="64"/>
    </row>
    <row r="75" spans="1:8" s="37" customFormat="1" ht="31.5">
      <c r="A75" s="390" t="s">
        <v>380</v>
      </c>
      <c r="B75" s="387" t="s">
        <v>176</v>
      </c>
      <c r="C75" s="132">
        <f>C76</f>
        <v>232400</v>
      </c>
      <c r="D75" s="132">
        <f t="shared" ref="D75:E75" si="37">D76</f>
        <v>234700</v>
      </c>
      <c r="E75" s="132">
        <f t="shared" si="37"/>
        <v>243500</v>
      </c>
      <c r="F75" s="60"/>
      <c r="G75" s="60"/>
      <c r="H75" s="60"/>
    </row>
    <row r="76" spans="1:8" s="37" customFormat="1" ht="47.25">
      <c r="A76" s="390" t="s">
        <v>381</v>
      </c>
      <c r="B76" s="114" t="s">
        <v>22</v>
      </c>
      <c r="C76" s="132">
        <f>C77</f>
        <v>232400</v>
      </c>
      <c r="D76" s="132">
        <f t="shared" ref="D76:E76" si="38">D77</f>
        <v>234700</v>
      </c>
      <c r="E76" s="132">
        <f t="shared" si="38"/>
        <v>243500</v>
      </c>
      <c r="F76" s="60"/>
      <c r="G76" s="60"/>
      <c r="H76" s="60"/>
    </row>
    <row r="77" spans="1:8" s="37" customFormat="1" ht="47.25">
      <c r="A77" s="390" t="s">
        <v>382</v>
      </c>
      <c r="B77" s="114" t="s">
        <v>22</v>
      </c>
      <c r="C77" s="132">
        <f>безвозм.пост.!C5</f>
        <v>232400</v>
      </c>
      <c r="D77" s="132">
        <f>безвозм.пост.!D5</f>
        <v>234700</v>
      </c>
      <c r="E77" s="132">
        <f>безвозм.пост.!E5</f>
        <v>243500</v>
      </c>
      <c r="F77" s="60"/>
      <c r="G77" s="60"/>
      <c r="H77" s="60"/>
    </row>
    <row r="78" spans="1:8" s="297" customFormat="1" ht="15.75">
      <c r="A78" s="294" t="s">
        <v>387</v>
      </c>
      <c r="B78" s="295" t="s">
        <v>177</v>
      </c>
      <c r="C78" s="131">
        <f>C79</f>
        <v>10684327.279999999</v>
      </c>
      <c r="D78" s="131">
        <f t="shared" ref="D78:E78" si="39">D79</f>
        <v>4001916.58</v>
      </c>
      <c r="E78" s="131">
        <f t="shared" si="39"/>
        <v>4001916.58</v>
      </c>
      <c r="F78" s="296"/>
      <c r="G78" s="296"/>
      <c r="H78" s="296"/>
    </row>
    <row r="79" spans="1:8" s="300" customFormat="1" ht="63">
      <c r="A79" s="298" t="s">
        <v>386</v>
      </c>
      <c r="B79" s="114" t="s">
        <v>178</v>
      </c>
      <c r="C79" s="132">
        <f>C80</f>
        <v>10684327.279999999</v>
      </c>
      <c r="D79" s="132">
        <f t="shared" ref="D79:E79" si="40">D80</f>
        <v>4001916.58</v>
      </c>
      <c r="E79" s="132">
        <f t="shared" si="40"/>
        <v>4001916.58</v>
      </c>
      <c r="F79" s="299"/>
      <c r="G79" s="299"/>
      <c r="H79" s="299"/>
    </row>
    <row r="80" spans="1:8" s="300" customFormat="1" ht="78.75">
      <c r="A80" s="301" t="s">
        <v>385</v>
      </c>
      <c r="B80" s="114" t="s">
        <v>24</v>
      </c>
      <c r="C80" s="132">
        <f>C81</f>
        <v>10684327.279999999</v>
      </c>
      <c r="D80" s="132">
        <f t="shared" ref="D80:E80" si="41">D81</f>
        <v>4001916.58</v>
      </c>
      <c r="E80" s="132">
        <f t="shared" si="41"/>
        <v>4001916.58</v>
      </c>
      <c r="F80" s="299"/>
      <c r="G80" s="299"/>
      <c r="H80" s="299"/>
    </row>
    <row r="81" spans="1:8" s="300" customFormat="1" ht="78.75">
      <c r="A81" s="301" t="s">
        <v>384</v>
      </c>
      <c r="B81" s="114" t="s">
        <v>24</v>
      </c>
      <c r="C81" s="132">
        <f>безвозм.пост.!C16</f>
        <v>10684327.279999999</v>
      </c>
      <c r="D81" s="132">
        <f>безвозм.пост.!D16</f>
        <v>4001916.58</v>
      </c>
      <c r="E81" s="132">
        <f>безвозм.пост.!E16</f>
        <v>4001916.58</v>
      </c>
      <c r="F81" s="299"/>
      <c r="G81" s="299"/>
      <c r="H81" s="299"/>
    </row>
    <row r="82" spans="1:8" s="42" customFormat="1" ht="31.5">
      <c r="A82" s="391" t="s">
        <v>232</v>
      </c>
      <c r="B82" s="101" t="s">
        <v>388</v>
      </c>
      <c r="C82" s="131">
        <f>C83</f>
        <v>0</v>
      </c>
      <c r="D82" s="131">
        <f t="shared" ref="D82:E84" si="42">D83</f>
        <v>1000</v>
      </c>
      <c r="E82" s="131">
        <f t="shared" si="42"/>
        <v>1000</v>
      </c>
      <c r="F82" s="64"/>
      <c r="G82" s="64"/>
      <c r="H82" s="64"/>
    </row>
    <row r="83" spans="1:8" s="37" customFormat="1" ht="31.5">
      <c r="A83" s="392" t="s">
        <v>389</v>
      </c>
      <c r="B83" s="393" t="s">
        <v>233</v>
      </c>
      <c r="C83" s="132">
        <f>C84</f>
        <v>0</v>
      </c>
      <c r="D83" s="132">
        <f t="shared" si="42"/>
        <v>1000</v>
      </c>
      <c r="E83" s="132">
        <f t="shared" si="42"/>
        <v>1000</v>
      </c>
      <c r="F83" s="60"/>
      <c r="G83" s="60"/>
      <c r="H83" s="60"/>
    </row>
    <row r="84" spans="1:8" s="37" customFormat="1" ht="47.25">
      <c r="A84" s="392" t="s">
        <v>390</v>
      </c>
      <c r="B84" s="393" t="s">
        <v>206</v>
      </c>
      <c r="C84" s="132">
        <f>C85</f>
        <v>0</v>
      </c>
      <c r="D84" s="132">
        <f t="shared" si="42"/>
        <v>1000</v>
      </c>
      <c r="E84" s="132">
        <f t="shared" si="42"/>
        <v>1000</v>
      </c>
      <c r="F84" s="60"/>
      <c r="G84" s="60"/>
      <c r="H84" s="60"/>
    </row>
    <row r="85" spans="1:8" s="37" customFormat="1" ht="47.25">
      <c r="A85" s="392" t="s">
        <v>391</v>
      </c>
      <c r="B85" s="393" t="s">
        <v>206</v>
      </c>
      <c r="C85" s="132">
        <v>0</v>
      </c>
      <c r="D85" s="132">
        <v>1000</v>
      </c>
      <c r="E85" s="132">
        <v>1000</v>
      </c>
      <c r="F85" s="60"/>
      <c r="G85" s="60"/>
      <c r="H85" s="60"/>
    </row>
    <row r="86" spans="1:8" s="37" customFormat="1" ht="15.75">
      <c r="A86" s="62" t="s">
        <v>25</v>
      </c>
      <c r="B86" s="394"/>
      <c r="C86" s="395">
        <f>C12+C61</f>
        <v>26609135.280000001</v>
      </c>
      <c r="D86" s="395">
        <f>D12+D61</f>
        <v>17800000</v>
      </c>
      <c r="E86" s="395">
        <f>E12+E61</f>
        <v>18100000</v>
      </c>
      <c r="F86" s="60"/>
      <c r="G86" s="60"/>
      <c r="H86" s="66"/>
    </row>
    <row r="87" spans="1:8" s="37" customFormat="1">
      <c r="A87" s="299"/>
      <c r="B87" s="377"/>
      <c r="C87" s="396"/>
      <c r="D87" s="299"/>
      <c r="E87" s="299"/>
      <c r="F87" s="60"/>
      <c r="G87" s="60"/>
      <c r="H87" s="60"/>
    </row>
    <row r="88" spans="1:8" s="37" customFormat="1">
      <c r="A88" s="299"/>
      <c r="B88" s="377"/>
      <c r="C88" s="397"/>
      <c r="D88" s="397"/>
      <c r="E88" s="397"/>
      <c r="F88" s="60"/>
      <c r="G88" s="60"/>
      <c r="H88" s="60"/>
    </row>
    <row r="89" spans="1:8" s="37" customFormat="1">
      <c r="A89" s="299"/>
      <c r="B89" s="377"/>
      <c r="C89" s="398"/>
      <c r="D89" s="299"/>
      <c r="E89" s="299"/>
      <c r="F89" s="60"/>
      <c r="G89" s="60"/>
      <c r="H89" s="60"/>
    </row>
    <row r="90" spans="1:8">
      <c r="C90" s="283"/>
      <c r="D90" s="283"/>
    </row>
    <row r="92" spans="1:8">
      <c r="C92" s="399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16" sqref="B16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346" t="s">
        <v>197</v>
      </c>
      <c r="C1" s="346"/>
      <c r="D1" s="346"/>
    </row>
    <row r="2" spans="1:4" ht="15.75">
      <c r="B2" s="347" t="s">
        <v>33</v>
      </c>
      <c r="C2" s="347"/>
      <c r="D2" s="347"/>
    </row>
    <row r="3" spans="1:4" ht="15.75">
      <c r="B3" s="347" t="s">
        <v>122</v>
      </c>
      <c r="C3" s="347"/>
      <c r="D3" s="347"/>
    </row>
    <row r="4" spans="1:4" ht="15.75">
      <c r="B4" s="347" t="s">
        <v>27</v>
      </c>
      <c r="C4" s="347"/>
      <c r="D4" s="347"/>
    </row>
    <row r="5" spans="1:4" ht="15.75">
      <c r="B5" s="347" t="s">
        <v>28</v>
      </c>
      <c r="C5" s="347"/>
      <c r="D5" s="347"/>
    </row>
    <row r="6" spans="1:4" ht="15.75" customHeight="1">
      <c r="B6" s="340" t="s">
        <v>459</v>
      </c>
      <c r="C6" s="340"/>
      <c r="D6" s="340"/>
    </row>
    <row r="7" spans="1:4" ht="15.75">
      <c r="A7" s="55"/>
      <c r="B7" s="348"/>
      <c r="C7" s="348"/>
      <c r="D7" s="348"/>
    </row>
    <row r="8" spans="1:4" ht="37.5" customHeight="1">
      <c r="A8" s="344" t="s">
        <v>447</v>
      </c>
      <c r="B8" s="344"/>
      <c r="C8" s="345"/>
      <c r="D8" s="345"/>
    </row>
    <row r="9" spans="1:4" ht="41.25" customHeight="1">
      <c r="A9" s="55"/>
      <c r="B9" s="55"/>
      <c r="C9" s="55"/>
      <c r="D9" s="55"/>
    </row>
    <row r="10" spans="1:4" ht="15.75">
      <c r="A10" s="39" t="s">
        <v>34</v>
      </c>
      <c r="B10" s="341" t="s">
        <v>42</v>
      </c>
      <c r="C10" s="342"/>
      <c r="D10" s="343"/>
    </row>
    <row r="11" spans="1:4" ht="15.75">
      <c r="A11" s="56">
        <v>1</v>
      </c>
      <c r="B11" s="56" t="s">
        <v>246</v>
      </c>
      <c r="C11" s="56" t="s">
        <v>358</v>
      </c>
      <c r="D11" s="56" t="s">
        <v>443</v>
      </c>
    </row>
    <row r="12" spans="1:4" ht="31.5">
      <c r="A12" s="57" t="str">
        <f>'Пр. 2'!B66</f>
        <v>Дотации бюджетам сельских поселений на выравнивание бюджетной обеспеченности</v>
      </c>
      <c r="B12" s="48">
        <f>'Пр. 2'!C66</f>
        <v>6359600</v>
      </c>
      <c r="C12" s="48">
        <f>'Пр. 2'!D66</f>
        <v>6191300</v>
      </c>
      <c r="D12" s="48">
        <f>'Пр. 2'!E66</f>
        <v>6203100</v>
      </c>
    </row>
    <row r="13" spans="1:4" ht="36.75" customHeight="1">
      <c r="A13" s="57" t="s">
        <v>108</v>
      </c>
      <c r="B13" s="48">
        <f>'Пр. 2'!C69</f>
        <v>184120</v>
      </c>
      <c r="C13" s="48">
        <f>'Пр. 2'!D69</f>
        <v>0</v>
      </c>
      <c r="D13" s="48">
        <f>'Пр. 2'!E69</f>
        <v>0</v>
      </c>
    </row>
    <row r="14" spans="1:4" ht="15.75">
      <c r="A14" s="54" t="s">
        <v>23</v>
      </c>
      <c r="B14" s="48">
        <f>безвозм.пост.!C9</f>
        <v>650898</v>
      </c>
      <c r="C14" s="48">
        <f>'Пр. 2'!D73</f>
        <v>0</v>
      </c>
      <c r="D14" s="48">
        <f>'Пр. 2'!E73</f>
        <v>0</v>
      </c>
    </row>
    <row r="15" spans="1:4" ht="54" customHeight="1">
      <c r="A15" s="44" t="s">
        <v>22</v>
      </c>
      <c r="B15" s="48">
        <f>'Пр. 2'!C77</f>
        <v>232400</v>
      </c>
      <c r="C15" s="48">
        <f>'Пр. 2'!D77</f>
        <v>234700</v>
      </c>
      <c r="D15" s="48">
        <f>'Пр. 2'!E77</f>
        <v>243500</v>
      </c>
    </row>
    <row r="16" spans="1:4" ht="15.75">
      <c r="A16" s="40" t="s">
        <v>35</v>
      </c>
      <c r="B16" s="58">
        <f>SUM(B12:B15)</f>
        <v>7427018</v>
      </c>
      <c r="C16" s="58">
        <f>SUM(C12:C15)</f>
        <v>6426000</v>
      </c>
      <c r="D16" s="58">
        <f>SUM(D12:D15)</f>
        <v>6446600</v>
      </c>
    </row>
    <row r="18" spans="2:4">
      <c r="B18" s="33"/>
      <c r="C18" s="33"/>
      <c r="D18" s="33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18" sqref="B18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43" t="s">
        <v>198</v>
      </c>
    </row>
    <row r="2" spans="1:2" ht="15.75">
      <c r="B2" s="28" t="s">
        <v>33</v>
      </c>
    </row>
    <row r="3" spans="1:2" ht="15.75">
      <c r="B3" s="28" t="s">
        <v>109</v>
      </c>
    </row>
    <row r="4" spans="1:2" ht="15.75">
      <c r="B4" s="28" t="s">
        <v>27</v>
      </c>
    </row>
    <row r="5" spans="1:2" ht="15.75">
      <c r="B5" s="28" t="s">
        <v>28</v>
      </c>
    </row>
    <row r="6" spans="1:2" ht="15.75">
      <c r="B6" s="147" t="s">
        <v>459</v>
      </c>
    </row>
    <row r="7" spans="1:2" ht="15.75">
      <c r="B7" s="28"/>
    </row>
    <row r="8" spans="1:2" ht="36.75" customHeight="1">
      <c r="A8" s="349" t="s">
        <v>448</v>
      </c>
      <c r="B8" s="349"/>
    </row>
    <row r="10" spans="1:2" ht="78.75">
      <c r="A10" s="29" t="s">
        <v>39</v>
      </c>
      <c r="B10" s="29" t="s">
        <v>34</v>
      </c>
    </row>
    <row r="11" spans="1:2" ht="15.75">
      <c r="A11" s="29">
        <v>1</v>
      </c>
      <c r="B11" s="11">
        <v>2</v>
      </c>
    </row>
    <row r="12" spans="1:2" ht="15.75">
      <c r="A12" s="126">
        <v>182</v>
      </c>
      <c r="B12" s="13" t="s">
        <v>36</v>
      </c>
    </row>
    <row r="13" spans="1:2" ht="47.25">
      <c r="A13" s="63" t="s">
        <v>6</v>
      </c>
      <c r="B13" s="45" t="s">
        <v>318</v>
      </c>
    </row>
    <row r="14" spans="1:2" ht="63">
      <c r="A14" s="63" t="s">
        <v>7</v>
      </c>
      <c r="B14" s="45" t="s">
        <v>362</v>
      </c>
    </row>
    <row r="15" spans="1:2" ht="31.5">
      <c r="A15" s="63" t="s">
        <v>8</v>
      </c>
      <c r="B15" s="45" t="s">
        <v>37</v>
      </c>
    </row>
    <row r="16" spans="1:2" ht="15.75">
      <c r="A16" s="63" t="s">
        <v>304</v>
      </c>
      <c r="B16" s="45" t="s">
        <v>305</v>
      </c>
    </row>
    <row r="17" spans="1:5" ht="31.5">
      <c r="A17" s="63" t="s">
        <v>11</v>
      </c>
      <c r="B17" s="45" t="s">
        <v>26</v>
      </c>
    </row>
    <row r="18" spans="1:5" ht="31.5">
      <c r="A18" s="63" t="s">
        <v>13</v>
      </c>
      <c r="B18" s="45" t="s">
        <v>14</v>
      </c>
    </row>
    <row r="19" spans="1:5" ht="31.5">
      <c r="A19" s="63" t="s">
        <v>15</v>
      </c>
      <c r="B19" s="45" t="s">
        <v>16</v>
      </c>
    </row>
    <row r="20" spans="1:5" ht="31.5">
      <c r="A20" s="126">
        <v>923</v>
      </c>
      <c r="B20" s="12" t="s">
        <v>120</v>
      </c>
    </row>
    <row r="21" spans="1:5" ht="47.25">
      <c r="A21" s="63" t="s">
        <v>110</v>
      </c>
      <c r="B21" s="45" t="s">
        <v>147</v>
      </c>
    </row>
    <row r="22" spans="1:5" ht="47.25">
      <c r="A22" s="63" t="s">
        <v>111</v>
      </c>
      <c r="B22" s="63" t="s">
        <v>319</v>
      </c>
    </row>
    <row r="23" spans="1:5" ht="15.75">
      <c r="A23" s="63" t="s">
        <v>398</v>
      </c>
      <c r="B23" s="45" t="s">
        <v>112</v>
      </c>
    </row>
    <row r="24" spans="1:5" ht="51" customHeight="1">
      <c r="A24" s="63" t="s">
        <v>113</v>
      </c>
      <c r="B24" s="45" t="s">
        <v>321</v>
      </c>
    </row>
    <row r="25" spans="1:5" ht="31.5">
      <c r="A25" s="63" t="s">
        <v>114</v>
      </c>
      <c r="B25" s="45" t="s">
        <v>115</v>
      </c>
    </row>
    <row r="26" spans="1:5" s="85" customFormat="1" ht="15.75">
      <c r="A26" s="109" t="s">
        <v>148</v>
      </c>
      <c r="B26" s="113" t="s">
        <v>38</v>
      </c>
    </row>
    <row r="27" spans="1:5" s="85" customFormat="1" ht="15.75">
      <c r="A27" s="127" t="s">
        <v>121</v>
      </c>
      <c r="B27" s="114" t="s">
        <v>31</v>
      </c>
    </row>
    <row r="28" spans="1:5" s="85" customFormat="1" ht="47.25">
      <c r="A28" s="109" t="s">
        <v>397</v>
      </c>
      <c r="B28" s="110" t="s">
        <v>396</v>
      </c>
      <c r="E28" s="112"/>
    </row>
    <row r="29" spans="1:5" s="85" customFormat="1" ht="47.25" customHeight="1">
      <c r="A29" s="109" t="s">
        <v>395</v>
      </c>
      <c r="B29" s="111" t="s">
        <v>394</v>
      </c>
    </row>
    <row r="30" spans="1:5" ht="15.75">
      <c r="A30" s="63" t="s">
        <v>371</v>
      </c>
      <c r="B30" s="45" t="s">
        <v>21</v>
      </c>
    </row>
    <row r="31" spans="1:5" ht="15.75">
      <c r="A31" s="116" t="s">
        <v>374</v>
      </c>
      <c r="B31" s="45" t="s">
        <v>108</v>
      </c>
    </row>
    <row r="32" spans="1:5" ht="15.75">
      <c r="A32" s="128" t="s">
        <v>378</v>
      </c>
      <c r="B32" s="53" t="s">
        <v>23</v>
      </c>
    </row>
    <row r="33" spans="1:2" ht="31.5">
      <c r="A33" s="63" t="s">
        <v>382</v>
      </c>
      <c r="B33" s="45" t="s">
        <v>22</v>
      </c>
    </row>
    <row r="34" spans="1:2" ht="31.5">
      <c r="A34" s="129" t="s">
        <v>383</v>
      </c>
      <c r="B34" s="80" t="s">
        <v>315</v>
      </c>
    </row>
    <row r="35" spans="1:2" s="85" customFormat="1" ht="47.25">
      <c r="A35" s="109" t="s">
        <v>393</v>
      </c>
      <c r="B35" s="110" t="s">
        <v>392</v>
      </c>
    </row>
    <row r="36" spans="1:2" ht="47.25">
      <c r="A36" s="63" t="s">
        <v>384</v>
      </c>
      <c r="B36" s="45" t="s">
        <v>24</v>
      </c>
    </row>
    <row r="37" spans="1:2" ht="31.5">
      <c r="A37" s="130" t="s">
        <v>391</v>
      </c>
      <c r="B37" s="65" t="s">
        <v>206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A10" workbookViewId="0">
      <selection activeCell="C14" sqref="C14"/>
    </sheetView>
  </sheetViews>
  <sheetFormatPr defaultRowHeight="15"/>
  <cols>
    <col min="1" max="1" width="28.140625" style="36" customWidth="1"/>
    <col min="2" max="2" width="44.28515625" style="36" customWidth="1"/>
    <col min="3" max="5" width="15.85546875" style="36" customWidth="1"/>
  </cols>
  <sheetData>
    <row r="1" spans="1:5" ht="15.75">
      <c r="B1" s="68"/>
      <c r="C1" s="351" t="s">
        <v>199</v>
      </c>
      <c r="D1" s="351"/>
      <c r="E1" s="351"/>
    </row>
    <row r="2" spans="1:5" ht="15.75">
      <c r="C2" s="348" t="s">
        <v>33</v>
      </c>
      <c r="D2" s="348"/>
      <c r="E2" s="348"/>
    </row>
    <row r="3" spans="1:5" ht="15.75">
      <c r="C3" s="348" t="s">
        <v>109</v>
      </c>
      <c r="D3" s="348"/>
      <c r="E3" s="348"/>
    </row>
    <row r="4" spans="1:5" ht="15.75">
      <c r="C4" s="348" t="s">
        <v>27</v>
      </c>
      <c r="D4" s="348"/>
      <c r="E4" s="348"/>
    </row>
    <row r="5" spans="1:5" ht="15.75">
      <c r="C5" s="348" t="s">
        <v>28</v>
      </c>
      <c r="D5" s="348"/>
      <c r="E5" s="348"/>
    </row>
    <row r="6" spans="1:5" ht="15.75">
      <c r="C6" s="350" t="s">
        <v>459</v>
      </c>
      <c r="D6" s="350"/>
      <c r="E6" s="350"/>
    </row>
    <row r="7" spans="1:5" ht="15.75">
      <c r="B7" s="59"/>
    </row>
    <row r="8" spans="1:5" ht="30" customHeight="1">
      <c r="A8" s="329" t="s">
        <v>449</v>
      </c>
      <c r="B8" s="329"/>
      <c r="C8" s="329"/>
      <c r="D8" s="329"/>
      <c r="E8" s="329"/>
    </row>
    <row r="10" spans="1:5" ht="63">
      <c r="A10" s="39" t="s">
        <v>40</v>
      </c>
      <c r="B10" s="39" t="s">
        <v>41</v>
      </c>
      <c r="C10" s="341" t="s">
        <v>42</v>
      </c>
      <c r="D10" s="342"/>
      <c r="E10" s="343"/>
    </row>
    <row r="11" spans="1:5" ht="21" customHeight="1">
      <c r="A11" s="341"/>
      <c r="B11" s="343"/>
      <c r="C11" s="56" t="s">
        <v>246</v>
      </c>
      <c r="D11" s="56" t="s">
        <v>358</v>
      </c>
      <c r="E11" s="56" t="s">
        <v>443</v>
      </c>
    </row>
    <row r="12" spans="1:5" ht="47.25">
      <c r="A12" s="135" t="s">
        <v>43</v>
      </c>
      <c r="B12" s="116" t="s">
        <v>411</v>
      </c>
      <c r="C12" s="48">
        <f>C19+C14</f>
        <v>158593.07999999821</v>
      </c>
      <c r="D12" s="48">
        <f>D19+D14</f>
        <v>0</v>
      </c>
      <c r="E12" s="48">
        <f>E19+E14</f>
        <v>0</v>
      </c>
    </row>
    <row r="13" spans="1:5" ht="31.5">
      <c r="A13" s="107" t="s">
        <v>44</v>
      </c>
      <c r="B13" s="116" t="s">
        <v>408</v>
      </c>
      <c r="C13" s="48">
        <f>C23+C18</f>
        <v>158593.07999999821</v>
      </c>
      <c r="D13" s="48">
        <f>D23+D18</f>
        <v>0</v>
      </c>
      <c r="E13" s="48">
        <f>E23+E18</f>
        <v>0</v>
      </c>
    </row>
    <row r="14" spans="1:5" ht="31.5">
      <c r="A14" s="107" t="s">
        <v>45</v>
      </c>
      <c r="B14" s="116" t="s">
        <v>412</v>
      </c>
      <c r="C14" s="48">
        <f>C15</f>
        <v>-26609135.280000001</v>
      </c>
      <c r="D14" s="48">
        <f t="shared" ref="D14:E14" si="0">D15</f>
        <v>-17800000</v>
      </c>
      <c r="E14" s="48">
        <f t="shared" si="0"/>
        <v>-18100000</v>
      </c>
    </row>
    <row r="15" spans="1:5" ht="31.5">
      <c r="A15" s="107" t="s">
        <v>46</v>
      </c>
      <c r="B15" s="116" t="s">
        <v>47</v>
      </c>
      <c r="C15" s="48">
        <f>C16</f>
        <v>-26609135.280000001</v>
      </c>
      <c r="D15" s="48">
        <f t="shared" ref="D15:E16" si="1">D16</f>
        <v>-17800000</v>
      </c>
      <c r="E15" s="48">
        <f t="shared" si="1"/>
        <v>-18100000</v>
      </c>
    </row>
    <row r="16" spans="1:5" ht="31.5">
      <c r="A16" s="107" t="s">
        <v>48</v>
      </c>
      <c r="B16" s="116" t="s">
        <v>49</v>
      </c>
      <c r="C16" s="48">
        <f>C17</f>
        <v>-26609135.280000001</v>
      </c>
      <c r="D16" s="48">
        <f t="shared" si="1"/>
        <v>-17800000</v>
      </c>
      <c r="E16" s="48">
        <f t="shared" si="1"/>
        <v>-18100000</v>
      </c>
    </row>
    <row r="17" spans="1:5" ht="31.5">
      <c r="A17" s="107" t="s">
        <v>413</v>
      </c>
      <c r="B17" s="116" t="s">
        <v>50</v>
      </c>
      <c r="C17" s="48">
        <f>C18</f>
        <v>-26609135.280000001</v>
      </c>
      <c r="D17" s="48">
        <f t="shared" ref="D17:E17" si="2">D18</f>
        <v>-17800000</v>
      </c>
      <c r="E17" s="48">
        <f t="shared" si="2"/>
        <v>-18100000</v>
      </c>
    </row>
    <row r="18" spans="1:5" ht="31.5">
      <c r="A18" s="107" t="s">
        <v>179</v>
      </c>
      <c r="B18" s="116" t="s">
        <v>50</v>
      </c>
      <c r="C18" s="48">
        <f>-'Пр. 2'!C86</f>
        <v>-26609135.280000001</v>
      </c>
      <c r="D18" s="48">
        <f>-'Пр. 2'!D86</f>
        <v>-17800000</v>
      </c>
      <c r="E18" s="48">
        <f>-'Пр. 2'!E86</f>
        <v>-18100000</v>
      </c>
    </row>
    <row r="19" spans="1:5" ht="31.5">
      <c r="A19" s="107" t="s">
        <v>51</v>
      </c>
      <c r="B19" s="116" t="s">
        <v>52</v>
      </c>
      <c r="C19" s="48">
        <f>C20</f>
        <v>26767728.359999999</v>
      </c>
      <c r="D19" s="48">
        <f t="shared" ref="D19:E19" si="3">D20</f>
        <v>17800000</v>
      </c>
      <c r="E19" s="48">
        <f t="shared" si="3"/>
        <v>18100000</v>
      </c>
    </row>
    <row r="20" spans="1:5" ht="31.5">
      <c r="A20" s="107" t="s">
        <v>53</v>
      </c>
      <c r="B20" s="116" t="s">
        <v>54</v>
      </c>
      <c r="C20" s="48">
        <f>C21</f>
        <v>26767728.359999999</v>
      </c>
      <c r="D20" s="48">
        <f t="shared" ref="D20:E21" si="4">D21</f>
        <v>17800000</v>
      </c>
      <c r="E20" s="48">
        <f t="shared" si="4"/>
        <v>18100000</v>
      </c>
    </row>
    <row r="21" spans="1:5" ht="31.5">
      <c r="A21" s="107" t="s">
        <v>55</v>
      </c>
      <c r="B21" s="116" t="s">
        <v>56</v>
      </c>
      <c r="C21" s="48">
        <f>C22</f>
        <v>26767728.359999999</v>
      </c>
      <c r="D21" s="48">
        <f t="shared" si="4"/>
        <v>17800000</v>
      </c>
      <c r="E21" s="48">
        <f t="shared" si="4"/>
        <v>18100000</v>
      </c>
    </row>
    <row r="22" spans="1:5" ht="31.5">
      <c r="A22" s="107" t="s">
        <v>414</v>
      </c>
      <c r="B22" s="116" t="s">
        <v>57</v>
      </c>
      <c r="C22" s="48">
        <f>C23</f>
        <v>26767728.359999999</v>
      </c>
      <c r="D22" s="48">
        <f t="shared" ref="D22:E22" si="5">D23</f>
        <v>17800000</v>
      </c>
      <c r="E22" s="48">
        <f t="shared" si="5"/>
        <v>18100000</v>
      </c>
    </row>
    <row r="23" spans="1:5" ht="31.5">
      <c r="A23" s="107" t="s">
        <v>180</v>
      </c>
      <c r="B23" s="116" t="s">
        <v>57</v>
      </c>
      <c r="C23" s="48">
        <f>'Пр. 9'!G88</f>
        <v>26767728.359999999</v>
      </c>
      <c r="D23" s="48">
        <f>Пр.10!G74+у.у!A12</f>
        <v>17800000</v>
      </c>
      <c r="E23" s="48">
        <f>Пр.10!H74+у.у!B12</f>
        <v>18100000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activeCell="E15" sqref="E15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6" customWidth="1"/>
    <col min="5" max="5" width="15" customWidth="1"/>
    <col min="6" max="6" width="16" customWidth="1"/>
  </cols>
  <sheetData>
    <row r="1" spans="1:6" ht="15.75">
      <c r="E1" s="339" t="s">
        <v>126</v>
      </c>
      <c r="F1" s="339"/>
    </row>
    <row r="2" spans="1:6" ht="15.75">
      <c r="E2" s="358" t="s">
        <v>33</v>
      </c>
      <c r="F2" s="358"/>
    </row>
    <row r="3" spans="1:6" ht="15.75">
      <c r="E3" s="358" t="s">
        <v>109</v>
      </c>
      <c r="F3" s="358"/>
    </row>
    <row r="4" spans="1:6" ht="15.75">
      <c r="E4" s="358" t="s">
        <v>27</v>
      </c>
      <c r="F4" s="358"/>
    </row>
    <row r="5" spans="1:6" ht="15" customHeight="1">
      <c r="E5" s="358" t="s">
        <v>28</v>
      </c>
      <c r="F5" s="358"/>
    </row>
    <row r="6" spans="1:6" ht="15.75">
      <c r="E6" s="358" t="s">
        <v>459</v>
      </c>
      <c r="F6" s="358"/>
    </row>
    <row r="7" spans="1:6" ht="15.75">
      <c r="D7" s="59"/>
      <c r="E7" s="49"/>
      <c r="F7" s="49"/>
    </row>
    <row r="8" spans="1:6" ht="69" customHeight="1">
      <c r="A8" s="336" t="s">
        <v>450</v>
      </c>
      <c r="B8" s="356"/>
      <c r="C8" s="356"/>
      <c r="D8" s="356"/>
      <c r="E8" s="357"/>
      <c r="F8" s="357"/>
    </row>
    <row r="10" spans="1:6" ht="15.75">
      <c r="A10" s="352" t="s">
        <v>40</v>
      </c>
      <c r="B10" s="352"/>
      <c r="C10" s="352" t="s">
        <v>58</v>
      </c>
      <c r="D10" s="353" t="s">
        <v>42</v>
      </c>
      <c r="E10" s="354"/>
      <c r="F10" s="355"/>
    </row>
    <row r="11" spans="1:6" ht="94.5">
      <c r="A11" s="6" t="s">
        <v>63</v>
      </c>
      <c r="B11" s="20" t="s">
        <v>59</v>
      </c>
      <c r="C11" s="352"/>
      <c r="D11" s="56" t="s">
        <v>246</v>
      </c>
      <c r="E11" s="56" t="s">
        <v>358</v>
      </c>
      <c r="F11" s="56" t="s">
        <v>443</v>
      </c>
    </row>
    <row r="12" spans="1:6" ht="15.75">
      <c r="A12" s="5">
        <v>1</v>
      </c>
      <c r="B12" s="5">
        <v>2</v>
      </c>
      <c r="C12" s="5">
        <v>3</v>
      </c>
      <c r="D12" s="69">
        <v>4</v>
      </c>
      <c r="E12" s="18"/>
      <c r="F12" s="18"/>
    </row>
    <row r="13" spans="1:6" ht="63">
      <c r="A13" s="20">
        <v>923</v>
      </c>
      <c r="B13" s="10"/>
      <c r="C13" s="115" t="s">
        <v>120</v>
      </c>
      <c r="D13" s="70"/>
      <c r="E13" s="24"/>
      <c r="F13" s="24"/>
    </row>
    <row r="14" spans="1:6" ht="47.25">
      <c r="A14" s="108">
        <v>923</v>
      </c>
      <c r="B14" s="20" t="s">
        <v>60</v>
      </c>
      <c r="C14" s="115" t="s">
        <v>408</v>
      </c>
      <c r="D14" s="58">
        <f>D15+D16</f>
        <v>158593.07999999821</v>
      </c>
      <c r="E14" s="22">
        <f t="shared" ref="E14:F14" si="0">E15+E16</f>
        <v>0</v>
      </c>
      <c r="F14" s="22">
        <f t="shared" si="0"/>
        <v>0</v>
      </c>
    </row>
    <row r="15" spans="1:6" ht="50.25" customHeight="1">
      <c r="A15" s="108">
        <v>923</v>
      </c>
      <c r="B15" s="108" t="s">
        <v>61</v>
      </c>
      <c r="C15" s="14" t="s">
        <v>409</v>
      </c>
      <c r="D15" s="71">
        <f>'Пр. 5'!C14</f>
        <v>-26609135.280000001</v>
      </c>
      <c r="E15" s="23">
        <f>'Пр. 5'!D14</f>
        <v>-17800000</v>
      </c>
      <c r="F15" s="23">
        <f>'Пр. 5'!E14</f>
        <v>-18100000</v>
      </c>
    </row>
    <row r="16" spans="1:6" ht="49.5" customHeight="1">
      <c r="A16" s="108">
        <v>923</v>
      </c>
      <c r="B16" s="108" t="s">
        <v>62</v>
      </c>
      <c r="C16" s="14" t="s">
        <v>410</v>
      </c>
      <c r="D16" s="71">
        <f>'Пр. 5'!C19</f>
        <v>26767728.359999999</v>
      </c>
      <c r="E16" s="23">
        <f>'Пр. 5'!D19</f>
        <v>17800000</v>
      </c>
      <c r="F16" s="23">
        <f>'Пр. 5'!E19</f>
        <v>18100000</v>
      </c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8"/>
  <sheetViews>
    <sheetView workbookViewId="0">
      <selection sqref="A1:E1048576"/>
    </sheetView>
  </sheetViews>
  <sheetFormatPr defaultRowHeight="15"/>
  <cols>
    <col min="1" max="1" width="76.140625" style="174" customWidth="1"/>
    <col min="2" max="2" width="11.42578125" style="400" customWidth="1"/>
    <col min="3" max="3" width="17" style="281" customWidth="1"/>
    <col min="4" max="4" width="12.7109375" style="170" customWidth="1"/>
    <col min="5" max="5" width="17.7109375" style="170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361" t="s">
        <v>194</v>
      </c>
      <c r="D1" s="361"/>
      <c r="E1" s="361"/>
    </row>
    <row r="2" spans="1:5" ht="15.75">
      <c r="C2" s="359" t="s">
        <v>33</v>
      </c>
      <c r="D2" s="359"/>
      <c r="E2" s="359"/>
    </row>
    <row r="3" spans="1:5" ht="15.75">
      <c r="C3" s="359" t="s">
        <v>109</v>
      </c>
      <c r="D3" s="359"/>
      <c r="E3" s="359"/>
    </row>
    <row r="4" spans="1:5" ht="15.75">
      <c r="C4" s="359" t="s">
        <v>27</v>
      </c>
      <c r="D4" s="359"/>
      <c r="E4" s="359"/>
    </row>
    <row r="5" spans="1:5" ht="15.75">
      <c r="C5" s="359" t="s">
        <v>28</v>
      </c>
      <c r="D5" s="359"/>
      <c r="E5" s="359"/>
    </row>
    <row r="6" spans="1:5" ht="15.75">
      <c r="C6" s="378" t="s">
        <v>459</v>
      </c>
      <c r="D6" s="378"/>
      <c r="E6" s="378"/>
    </row>
    <row r="7" spans="1:5">
      <c r="C7" s="401"/>
      <c r="D7" s="169"/>
      <c r="E7" s="169"/>
    </row>
    <row r="8" spans="1:5" ht="52.5" customHeight="1">
      <c r="A8" s="360" t="s">
        <v>451</v>
      </c>
      <c r="B8" s="360"/>
      <c r="C8" s="360"/>
      <c r="D8" s="360"/>
      <c r="E8" s="360"/>
    </row>
    <row r="10" spans="1:5" ht="31.5">
      <c r="A10" s="318" t="s">
        <v>34</v>
      </c>
      <c r="B10" s="318" t="s">
        <v>128</v>
      </c>
      <c r="C10" s="81" t="s">
        <v>64</v>
      </c>
      <c r="D10" s="318" t="s">
        <v>65</v>
      </c>
      <c r="E10" s="318" t="s">
        <v>42</v>
      </c>
    </row>
    <row r="11" spans="1:5" ht="15.75">
      <c r="C11" s="81"/>
      <c r="D11" s="318"/>
      <c r="E11" s="318" t="s">
        <v>246</v>
      </c>
    </row>
    <row r="12" spans="1:5" ht="31.5">
      <c r="A12" s="84" t="s">
        <v>426</v>
      </c>
      <c r="B12" s="318"/>
      <c r="C12" s="81" t="s">
        <v>181</v>
      </c>
      <c r="D12" s="318"/>
      <c r="E12" s="171">
        <f>E84</f>
        <v>26767728.359999999</v>
      </c>
    </row>
    <row r="13" spans="1:5" s="30" customFormat="1" ht="56.25">
      <c r="A13" s="175" t="s">
        <v>427</v>
      </c>
      <c r="B13" s="265"/>
      <c r="C13" s="81" t="s">
        <v>253</v>
      </c>
      <c r="D13" s="318"/>
      <c r="E13" s="171">
        <f>E14+E19+E23+E26+E28+E30+E33+E36+E38</f>
        <v>9708469.2800000012</v>
      </c>
    </row>
    <row r="14" spans="1:5" ht="31.5">
      <c r="A14" s="84" t="s">
        <v>247</v>
      </c>
      <c r="B14" s="81"/>
      <c r="C14" s="81" t="s">
        <v>308</v>
      </c>
      <c r="D14" s="318"/>
      <c r="E14" s="171">
        <f>E15+E16+E17+E18</f>
        <v>5716842</v>
      </c>
    </row>
    <row r="15" spans="1:5" ht="78.75">
      <c r="A15" s="86" t="s">
        <v>187</v>
      </c>
      <c r="B15" s="73" t="s">
        <v>129</v>
      </c>
      <c r="C15" s="73" t="s">
        <v>254</v>
      </c>
      <c r="D15" s="83">
        <v>100</v>
      </c>
      <c r="E15" s="402">
        <f>'Пр. 9'!G15</f>
        <v>937000</v>
      </c>
    </row>
    <row r="16" spans="1:5" ht="78.75">
      <c r="A16" s="86" t="s">
        <v>188</v>
      </c>
      <c r="B16" s="73" t="s">
        <v>130</v>
      </c>
      <c r="C16" s="73" t="s">
        <v>255</v>
      </c>
      <c r="D16" s="83">
        <v>100</v>
      </c>
      <c r="E16" s="402">
        <f>'Пр. 9'!G18</f>
        <v>3559842</v>
      </c>
    </row>
    <row r="17" spans="1:5" ht="31.5">
      <c r="A17" s="86" t="s">
        <v>505</v>
      </c>
      <c r="B17" s="73" t="s">
        <v>130</v>
      </c>
      <c r="C17" s="73" t="s">
        <v>255</v>
      </c>
      <c r="D17" s="83">
        <v>200</v>
      </c>
      <c r="E17" s="402">
        <f>'Пр. 9'!G19</f>
        <v>1200000</v>
      </c>
    </row>
    <row r="18" spans="1:5" ht="31.5">
      <c r="A18" s="86" t="s">
        <v>189</v>
      </c>
      <c r="B18" s="73" t="s">
        <v>130</v>
      </c>
      <c r="C18" s="73" t="s">
        <v>255</v>
      </c>
      <c r="D18" s="83">
        <v>800</v>
      </c>
      <c r="E18" s="402">
        <f>'Пр. 9'!G20</f>
        <v>20000</v>
      </c>
    </row>
    <row r="19" spans="1:5" s="74" customFormat="1" ht="31.5">
      <c r="A19" s="84" t="s">
        <v>248</v>
      </c>
      <c r="B19" s="81"/>
      <c r="C19" s="81" t="s">
        <v>309</v>
      </c>
      <c r="D19" s="318"/>
      <c r="E19" s="171">
        <f>E20+E21+E22</f>
        <v>237700</v>
      </c>
    </row>
    <row r="20" spans="1:5" ht="63">
      <c r="A20" s="86" t="s">
        <v>506</v>
      </c>
      <c r="B20" s="73" t="s">
        <v>134</v>
      </c>
      <c r="C20" s="73" t="s">
        <v>256</v>
      </c>
      <c r="D20" s="83">
        <v>200</v>
      </c>
      <c r="E20" s="402">
        <f>'Пр. 9'!G26</f>
        <v>93200</v>
      </c>
    </row>
    <row r="21" spans="1:5" ht="47.25">
      <c r="A21" s="86" t="s">
        <v>507</v>
      </c>
      <c r="B21" s="73" t="s">
        <v>134</v>
      </c>
      <c r="C21" s="73" t="s">
        <v>257</v>
      </c>
      <c r="D21" s="83">
        <v>200</v>
      </c>
      <c r="E21" s="402">
        <f>'Пр. 9'!G27</f>
        <v>4500</v>
      </c>
    </row>
    <row r="22" spans="1:5" s="74" customFormat="1" ht="63">
      <c r="A22" s="86" t="s">
        <v>545</v>
      </c>
      <c r="B22" s="73" t="s">
        <v>540</v>
      </c>
      <c r="C22" s="73" t="s">
        <v>546</v>
      </c>
      <c r="D22" s="83">
        <v>200</v>
      </c>
      <c r="E22" s="402">
        <f>'Пр. 9'!G41</f>
        <v>140000</v>
      </c>
    </row>
    <row r="23" spans="1:5" ht="31.5">
      <c r="A23" s="84" t="s">
        <v>249</v>
      </c>
      <c r="B23" s="81"/>
      <c r="C23" s="81" t="s">
        <v>310</v>
      </c>
      <c r="D23" s="318"/>
      <c r="E23" s="171">
        <f>E24+E25</f>
        <v>232400</v>
      </c>
    </row>
    <row r="24" spans="1:5" ht="78.75">
      <c r="A24" s="86" t="s">
        <v>191</v>
      </c>
      <c r="B24" s="73" t="s">
        <v>135</v>
      </c>
      <c r="C24" s="73" t="s">
        <v>258</v>
      </c>
      <c r="D24" s="83">
        <v>100</v>
      </c>
      <c r="E24" s="402">
        <f>'Пр. 9'!G32</f>
        <v>221460</v>
      </c>
    </row>
    <row r="25" spans="1:5" ht="47.25">
      <c r="A25" s="86" t="s">
        <v>508</v>
      </c>
      <c r="B25" s="73" t="s">
        <v>135</v>
      </c>
      <c r="C25" s="73" t="s">
        <v>258</v>
      </c>
      <c r="D25" s="83">
        <v>200</v>
      </c>
      <c r="E25" s="402">
        <f>'Пр. 9'!G33</f>
        <v>10940</v>
      </c>
    </row>
    <row r="26" spans="1:5" ht="31.5">
      <c r="A26" s="84" t="s">
        <v>250</v>
      </c>
      <c r="B26" s="81"/>
      <c r="C26" s="81" t="s">
        <v>311</v>
      </c>
      <c r="D26" s="318"/>
      <c r="E26" s="171">
        <f>E27</f>
        <v>27491.279999999999</v>
      </c>
    </row>
    <row r="27" spans="1:5" ht="63">
      <c r="A27" s="86" t="s">
        <v>190</v>
      </c>
      <c r="B27" s="73" t="s">
        <v>133</v>
      </c>
      <c r="C27" s="73" t="s">
        <v>259</v>
      </c>
      <c r="D27" s="83">
        <v>500</v>
      </c>
      <c r="E27" s="172">
        <f>'Пр. 9'!G22</f>
        <v>27491.279999999999</v>
      </c>
    </row>
    <row r="28" spans="1:5" ht="31.5">
      <c r="A28" s="84" t="s">
        <v>251</v>
      </c>
      <c r="B28" s="81"/>
      <c r="C28" s="81" t="s">
        <v>312</v>
      </c>
      <c r="D28" s="318"/>
      <c r="E28" s="171">
        <f>E29</f>
        <v>230000</v>
      </c>
    </row>
    <row r="29" spans="1:5" ht="37.5" customHeight="1">
      <c r="A29" s="86" t="s">
        <v>192</v>
      </c>
      <c r="B29" s="73" t="s">
        <v>142</v>
      </c>
      <c r="C29" s="73" t="s">
        <v>283</v>
      </c>
      <c r="D29" s="83">
        <v>300</v>
      </c>
      <c r="E29" s="172">
        <f>'Пр. 9'!G63</f>
        <v>230000</v>
      </c>
    </row>
    <row r="30" spans="1:5" ht="31.5">
      <c r="A30" s="84" t="s">
        <v>252</v>
      </c>
      <c r="B30" s="81"/>
      <c r="C30" s="81" t="s">
        <v>313</v>
      </c>
      <c r="D30" s="318"/>
      <c r="E30" s="171">
        <f>E31+E32</f>
        <v>1895736</v>
      </c>
    </row>
    <row r="31" spans="1:5" ht="94.5">
      <c r="A31" s="98" t="s">
        <v>519</v>
      </c>
      <c r="B31" s="92" t="s">
        <v>245</v>
      </c>
      <c r="C31" s="73" t="s">
        <v>260</v>
      </c>
      <c r="D31" s="83">
        <v>200</v>
      </c>
      <c r="E31" s="173">
        <f>'Пр. 9'!G45</f>
        <v>957005</v>
      </c>
    </row>
    <row r="32" spans="1:5" ht="47.25">
      <c r="A32" s="98" t="s">
        <v>520</v>
      </c>
      <c r="B32" s="92" t="s">
        <v>245</v>
      </c>
      <c r="C32" s="73" t="s">
        <v>261</v>
      </c>
      <c r="D32" s="83">
        <v>200</v>
      </c>
      <c r="E32" s="173">
        <f>'Пр. 9'!G46</f>
        <v>938731</v>
      </c>
    </row>
    <row r="33" spans="1:5" ht="31.5">
      <c r="A33" s="84" t="s">
        <v>488</v>
      </c>
      <c r="B33" s="81" t="s">
        <v>484</v>
      </c>
      <c r="C33" s="81" t="s">
        <v>489</v>
      </c>
      <c r="D33" s="171"/>
      <c r="E33" s="403">
        <f>E34+E35</f>
        <v>518300</v>
      </c>
    </row>
    <row r="34" spans="1:5" ht="63">
      <c r="A34" s="98" t="s">
        <v>509</v>
      </c>
      <c r="B34" s="73" t="s">
        <v>484</v>
      </c>
      <c r="C34" s="73" t="s">
        <v>487</v>
      </c>
      <c r="D34" s="404">
        <v>200</v>
      </c>
      <c r="E34" s="173">
        <f>'Пр. 9'!G48</f>
        <v>0</v>
      </c>
    </row>
    <row r="35" spans="1:5" ht="47.25">
      <c r="A35" s="98" t="s">
        <v>552</v>
      </c>
      <c r="B35" s="73" t="s">
        <v>134</v>
      </c>
      <c r="C35" s="73" t="s">
        <v>553</v>
      </c>
      <c r="D35" s="404">
        <v>200</v>
      </c>
      <c r="E35" s="173">
        <f>'Пр. 9'!G29</f>
        <v>518300</v>
      </c>
    </row>
    <row r="36" spans="1:5" ht="31.5">
      <c r="A36" s="84" t="s">
        <v>566</v>
      </c>
      <c r="B36" s="81" t="s">
        <v>561</v>
      </c>
      <c r="C36" s="81" t="s">
        <v>565</v>
      </c>
      <c r="D36" s="171"/>
      <c r="E36" s="403">
        <f>E37</f>
        <v>500000</v>
      </c>
    </row>
    <row r="37" spans="1:5" ht="78.75">
      <c r="A37" s="98" t="s">
        <v>557</v>
      </c>
      <c r="B37" s="73" t="s">
        <v>561</v>
      </c>
      <c r="C37" s="73" t="s">
        <v>556</v>
      </c>
      <c r="D37" s="404" t="s">
        <v>562</v>
      </c>
      <c r="E37" s="173">
        <f>'Пр. 9'!G51</f>
        <v>500000</v>
      </c>
    </row>
    <row r="38" spans="1:5" ht="31.5">
      <c r="A38" s="84" t="s">
        <v>568</v>
      </c>
      <c r="B38" s="81" t="s">
        <v>238</v>
      </c>
      <c r="C38" s="81" t="s">
        <v>570</v>
      </c>
      <c r="D38" s="171"/>
      <c r="E38" s="403">
        <f>E39</f>
        <v>350000</v>
      </c>
    </row>
    <row r="39" spans="1:5" ht="47.25">
      <c r="A39" s="98" t="s">
        <v>569</v>
      </c>
      <c r="B39" s="73" t="s">
        <v>238</v>
      </c>
      <c r="C39" s="73" t="s">
        <v>572</v>
      </c>
      <c r="D39" s="404" t="s">
        <v>571</v>
      </c>
      <c r="E39" s="173">
        <f>'Пр. 9'!G56</f>
        <v>350000</v>
      </c>
    </row>
    <row r="40" spans="1:5" s="30" customFormat="1" ht="56.25">
      <c r="A40" s="175" t="s">
        <v>428</v>
      </c>
      <c r="B40" s="265"/>
      <c r="C40" s="81" t="s">
        <v>264</v>
      </c>
      <c r="D40" s="318"/>
      <c r="E40" s="171">
        <f>E41+E43+E45</f>
        <v>1037500</v>
      </c>
    </row>
    <row r="41" spans="1:5" ht="15.75">
      <c r="A41" s="84" t="s">
        <v>290</v>
      </c>
      <c r="B41" s="81"/>
      <c r="C41" s="81" t="s">
        <v>262</v>
      </c>
      <c r="D41" s="318"/>
      <c r="E41" s="171">
        <f>E42</f>
        <v>1000000</v>
      </c>
    </row>
    <row r="42" spans="1:5" s="34" customFormat="1" ht="48" thickBot="1">
      <c r="A42" s="176" t="s">
        <v>510</v>
      </c>
      <c r="B42" s="405" t="s">
        <v>137</v>
      </c>
      <c r="C42" s="405" t="s">
        <v>263</v>
      </c>
      <c r="D42" s="406">
        <v>200</v>
      </c>
      <c r="E42" s="407">
        <f>'Пр. 9'!G36</f>
        <v>1000000</v>
      </c>
    </row>
    <row r="43" spans="1:5" s="31" customFormat="1" ht="15.75">
      <c r="A43" s="84" t="s">
        <v>291</v>
      </c>
      <c r="B43" s="81"/>
      <c r="C43" s="81" t="s">
        <v>292</v>
      </c>
      <c r="D43" s="318"/>
      <c r="E43" s="171">
        <f>E44</f>
        <v>0</v>
      </c>
    </row>
    <row r="44" spans="1:5" s="34" customFormat="1" ht="63">
      <c r="A44" s="86" t="s">
        <v>293</v>
      </c>
      <c r="B44" s="73" t="s">
        <v>303</v>
      </c>
      <c r="C44" s="73" t="s">
        <v>288</v>
      </c>
      <c r="D44" s="83">
        <v>800</v>
      </c>
      <c r="E44" s="402">
        <f>'Пр. 9'!G24</f>
        <v>0</v>
      </c>
    </row>
    <row r="45" spans="1:5" s="31" customFormat="1" ht="15.75">
      <c r="A45" s="84" t="s">
        <v>536</v>
      </c>
      <c r="B45" s="81"/>
      <c r="C45" s="81" t="s">
        <v>538</v>
      </c>
      <c r="D45" s="318"/>
      <c r="E45" s="171">
        <f>E46</f>
        <v>37500</v>
      </c>
    </row>
    <row r="46" spans="1:5" s="34" customFormat="1" ht="31.5">
      <c r="A46" s="168" t="s">
        <v>535</v>
      </c>
      <c r="B46" s="73" t="s">
        <v>134</v>
      </c>
      <c r="C46" s="73" t="s">
        <v>530</v>
      </c>
      <c r="D46" s="83">
        <v>200</v>
      </c>
      <c r="E46" s="402">
        <f>'Пр. 9'!G28</f>
        <v>37500</v>
      </c>
    </row>
    <row r="47" spans="1:5" ht="56.25">
      <c r="A47" s="175" t="s">
        <v>429</v>
      </c>
      <c r="B47" s="408"/>
      <c r="C47" s="99" t="s">
        <v>265</v>
      </c>
      <c r="D47" s="317"/>
      <c r="E47" s="171">
        <f>E48+E52+E54+E56+E58+E60</f>
        <v>6412326</v>
      </c>
    </row>
    <row r="48" spans="1:5" ht="15.75">
      <c r="A48" s="84" t="s">
        <v>182</v>
      </c>
      <c r="B48" s="81"/>
      <c r="C48" s="81" t="s">
        <v>266</v>
      </c>
      <c r="D48" s="318"/>
      <c r="E48" s="171">
        <f>E49+E50+E51</f>
        <v>2310126</v>
      </c>
    </row>
    <row r="49" spans="1:8" s="34" customFormat="1" ht="47.25">
      <c r="A49" s="86" t="s">
        <v>527</v>
      </c>
      <c r="B49" s="73" t="s">
        <v>139</v>
      </c>
      <c r="C49" s="73" t="s">
        <v>267</v>
      </c>
      <c r="D49" s="83">
        <v>200</v>
      </c>
      <c r="E49" s="172">
        <f>'Пр. 9'!G58</f>
        <v>70000</v>
      </c>
    </row>
    <row r="50" spans="1:8" s="74" customFormat="1" ht="94.5">
      <c r="A50" s="168" t="s">
        <v>578</v>
      </c>
      <c r="B50" s="92" t="s">
        <v>245</v>
      </c>
      <c r="C50" s="73" t="s">
        <v>432</v>
      </c>
      <c r="D50" s="83">
        <v>200</v>
      </c>
      <c r="E50" s="173">
        <f>'Пр. 9'!G43</f>
        <v>472781</v>
      </c>
    </row>
    <row r="51" spans="1:8" s="34" customFormat="1" ht="78.75">
      <c r="A51" s="168" t="s">
        <v>513</v>
      </c>
      <c r="B51" s="92" t="s">
        <v>245</v>
      </c>
      <c r="C51" s="73" t="s">
        <v>438</v>
      </c>
      <c r="D51" s="83">
        <v>200</v>
      </c>
      <c r="E51" s="173">
        <f>'Пр. 9'!G44</f>
        <v>1767345</v>
      </c>
    </row>
    <row r="52" spans="1:8" s="31" customFormat="1" ht="31.5">
      <c r="A52" s="84" t="s">
        <v>183</v>
      </c>
      <c r="B52" s="81"/>
      <c r="C52" s="81" t="s">
        <v>268</v>
      </c>
      <c r="D52" s="318"/>
      <c r="E52" s="171">
        <f>E53</f>
        <v>1880000</v>
      </c>
    </row>
    <row r="53" spans="1:8" s="34" customFormat="1" ht="48" thickBot="1">
      <c r="A53" s="176" t="s">
        <v>514</v>
      </c>
      <c r="B53" s="405" t="s">
        <v>139</v>
      </c>
      <c r="C53" s="405" t="s">
        <v>269</v>
      </c>
      <c r="D53" s="406">
        <v>200</v>
      </c>
      <c r="E53" s="407">
        <f>'Пр. 9'!G59</f>
        <v>1880000</v>
      </c>
    </row>
    <row r="54" spans="1:8" s="31" customFormat="1" ht="15.75">
      <c r="A54" s="84" t="s">
        <v>342</v>
      </c>
      <c r="B54" s="81"/>
      <c r="C54" s="81" t="s">
        <v>343</v>
      </c>
      <c r="D54" s="318"/>
      <c r="E54" s="171">
        <f>E55</f>
        <v>210000</v>
      </c>
    </row>
    <row r="55" spans="1:8" s="34" customFormat="1" ht="32.25" thickBot="1">
      <c r="A55" s="98" t="s">
        <v>559</v>
      </c>
      <c r="B55" s="405"/>
      <c r="C55" s="405" t="s">
        <v>341</v>
      </c>
      <c r="D55" s="406">
        <v>200</v>
      </c>
      <c r="E55" s="407">
        <f>'Пр. 9'!G60</f>
        <v>210000</v>
      </c>
    </row>
    <row r="56" spans="1:8" s="31" customFormat="1" ht="31.5">
      <c r="A56" s="84" t="s">
        <v>344</v>
      </c>
      <c r="B56" s="81"/>
      <c r="C56" s="81" t="s">
        <v>345</v>
      </c>
      <c r="D56" s="318"/>
      <c r="E56" s="171">
        <f>E57</f>
        <v>686000</v>
      </c>
    </row>
    <row r="57" spans="1:8" s="34" customFormat="1" ht="32.25" thickBot="1">
      <c r="A57" s="176" t="s">
        <v>528</v>
      </c>
      <c r="B57" s="405" t="s">
        <v>238</v>
      </c>
      <c r="C57" s="405" t="s">
        <v>346</v>
      </c>
      <c r="D57" s="406">
        <v>200</v>
      </c>
      <c r="E57" s="407">
        <f>'Пр. 9'!G53</f>
        <v>686000</v>
      </c>
      <c r="H57"/>
    </row>
    <row r="58" spans="1:8" s="31" customFormat="1" ht="31.5">
      <c r="A58" s="84" t="s">
        <v>504</v>
      </c>
      <c r="B58" s="81"/>
      <c r="C58" s="81" t="s">
        <v>502</v>
      </c>
      <c r="D58" s="318"/>
      <c r="E58" s="171">
        <f>E59</f>
        <v>726200</v>
      </c>
    </row>
    <row r="59" spans="1:8" s="34" customFormat="1" ht="48" thickBot="1">
      <c r="A59" s="176" t="s">
        <v>529</v>
      </c>
      <c r="B59" s="405" t="s">
        <v>238</v>
      </c>
      <c r="C59" s="405" t="s">
        <v>503</v>
      </c>
      <c r="D59" s="406">
        <v>200</v>
      </c>
      <c r="E59" s="407">
        <f>'Пр. 9'!G54</f>
        <v>726200</v>
      </c>
    </row>
    <row r="60" spans="1:8" s="34" customFormat="1" ht="31.5">
      <c r="A60" s="84" t="s">
        <v>564</v>
      </c>
      <c r="B60" s="81"/>
      <c r="C60" s="81" t="s">
        <v>563</v>
      </c>
      <c r="D60" s="318"/>
      <c r="E60" s="171">
        <f>E61</f>
        <v>600000</v>
      </c>
    </row>
    <row r="61" spans="1:8" s="34" customFormat="1" ht="48" thickBot="1">
      <c r="A61" s="176" t="s">
        <v>529</v>
      </c>
      <c r="B61" s="405" t="s">
        <v>238</v>
      </c>
      <c r="C61" s="405" t="s">
        <v>560</v>
      </c>
      <c r="D61" s="406">
        <v>200</v>
      </c>
      <c r="E61" s="407">
        <f>'Пр. 9'!G55</f>
        <v>600000</v>
      </c>
    </row>
    <row r="62" spans="1:8" s="72" customFormat="1" ht="57.75" customHeight="1">
      <c r="A62" s="175" t="s">
        <v>430</v>
      </c>
      <c r="B62" s="408"/>
      <c r="C62" s="99" t="s">
        <v>270</v>
      </c>
      <c r="D62" s="317"/>
      <c r="E62" s="409">
        <f>E63+E69+E71+E73+E78+E80+E82</f>
        <v>9609433.0800000001</v>
      </c>
    </row>
    <row r="63" spans="1:8" s="31" customFormat="1" ht="31.5">
      <c r="A63" s="84" t="s">
        <v>184</v>
      </c>
      <c r="B63" s="81" t="s">
        <v>141</v>
      </c>
      <c r="C63" s="81" t="s">
        <v>271</v>
      </c>
      <c r="D63" s="318"/>
      <c r="E63" s="171">
        <f>E64+E65+E66+E67+E68</f>
        <v>5603912.3200000003</v>
      </c>
    </row>
    <row r="64" spans="1:8" s="34" customFormat="1" ht="78.75">
      <c r="A64" s="86" t="s">
        <v>203</v>
      </c>
      <c r="B64" s="73" t="s">
        <v>141</v>
      </c>
      <c r="C64" s="73" t="s">
        <v>272</v>
      </c>
      <c r="D64" s="83">
        <v>100</v>
      </c>
      <c r="E64" s="172">
        <f>'Пр. 9'!G68</f>
        <v>1944149.36</v>
      </c>
    </row>
    <row r="65" spans="1:8" s="34" customFormat="1" ht="94.5">
      <c r="A65" s="86" t="s">
        <v>202</v>
      </c>
      <c r="B65" s="73" t="s">
        <v>141</v>
      </c>
      <c r="C65" s="73" t="s">
        <v>273</v>
      </c>
      <c r="D65" s="83">
        <v>100</v>
      </c>
      <c r="E65" s="172">
        <f>'Пр. 9'!G69</f>
        <v>34258</v>
      </c>
    </row>
    <row r="66" spans="1:8" s="34" customFormat="1" ht="31.5">
      <c r="A66" s="86" t="s">
        <v>515</v>
      </c>
      <c r="B66" s="73" t="s">
        <v>141</v>
      </c>
      <c r="C66" s="73" t="s">
        <v>272</v>
      </c>
      <c r="D66" s="83">
        <v>200</v>
      </c>
      <c r="E66" s="172">
        <f>'Пр. 9'!G70</f>
        <v>3583004.96</v>
      </c>
    </row>
    <row r="67" spans="1:8" s="34" customFormat="1" ht="31.5">
      <c r="A67" s="86" t="s">
        <v>204</v>
      </c>
      <c r="B67" s="73" t="s">
        <v>141</v>
      </c>
      <c r="C67" s="73" t="s">
        <v>272</v>
      </c>
      <c r="D67" s="83">
        <v>800</v>
      </c>
      <c r="E67" s="172">
        <f>'Пр. 9'!G71</f>
        <v>42500</v>
      </c>
    </row>
    <row r="68" spans="1:8" s="34" customFormat="1" ht="31.5">
      <c r="A68" s="86" t="s">
        <v>441</v>
      </c>
      <c r="B68" s="73" t="s">
        <v>141</v>
      </c>
      <c r="C68" s="73" t="s">
        <v>440</v>
      </c>
      <c r="D68" s="83">
        <v>200</v>
      </c>
      <c r="E68" s="172">
        <f>'Пр. 9'!G72</f>
        <v>0</v>
      </c>
    </row>
    <row r="69" spans="1:8" s="31" customFormat="1" ht="31.5">
      <c r="A69" s="84" t="s">
        <v>185</v>
      </c>
      <c r="B69" s="81"/>
      <c r="C69" s="81" t="s">
        <v>274</v>
      </c>
      <c r="D69" s="318"/>
      <c r="E69" s="171">
        <f>E70</f>
        <v>11000</v>
      </c>
    </row>
    <row r="70" spans="1:8" s="34" customFormat="1" ht="31.5">
      <c r="A70" s="86" t="s">
        <v>516</v>
      </c>
      <c r="B70" s="73" t="s">
        <v>359</v>
      </c>
      <c r="C70" s="73" t="s">
        <v>275</v>
      </c>
      <c r="D70" s="83">
        <v>200</v>
      </c>
      <c r="E70" s="172">
        <v>11000</v>
      </c>
    </row>
    <row r="71" spans="1:8" s="31" customFormat="1" ht="31.5">
      <c r="A71" s="84" t="s">
        <v>186</v>
      </c>
      <c r="B71" s="81"/>
      <c r="C71" s="81" t="s">
        <v>276</v>
      </c>
      <c r="D71" s="318"/>
      <c r="E71" s="171">
        <f>E72</f>
        <v>385657.48</v>
      </c>
    </row>
    <row r="72" spans="1:8" s="34" customFormat="1" ht="47.25">
      <c r="A72" s="177" t="s">
        <v>522</v>
      </c>
      <c r="B72" s="410" t="s">
        <v>139</v>
      </c>
      <c r="C72" s="410" t="s">
        <v>277</v>
      </c>
      <c r="D72" s="277">
        <v>200</v>
      </c>
      <c r="E72" s="411">
        <f>'Пр. 9'!G85</f>
        <v>385657.48</v>
      </c>
    </row>
    <row r="73" spans="1:8" s="31" customFormat="1" ht="31.5">
      <c r="A73" s="84" t="s">
        <v>209</v>
      </c>
      <c r="B73" s="81"/>
      <c r="C73" s="81" t="s">
        <v>278</v>
      </c>
      <c r="D73" s="318"/>
      <c r="E73" s="171">
        <f>E74+E75+E76+E77</f>
        <v>1198010.54</v>
      </c>
      <c r="F73" s="46"/>
    </row>
    <row r="74" spans="1:8" s="34" customFormat="1" ht="94.5">
      <c r="A74" s="86" t="s">
        <v>210</v>
      </c>
      <c r="B74" s="73" t="s">
        <v>141</v>
      </c>
      <c r="C74" s="73" t="s">
        <v>431</v>
      </c>
      <c r="D74" s="83">
        <v>100</v>
      </c>
      <c r="E74" s="172">
        <f>'Пр. 9'!G74</f>
        <v>697071</v>
      </c>
      <c r="F74" s="47"/>
      <c r="G74" s="47"/>
      <c r="H74" s="47"/>
    </row>
    <row r="75" spans="1:8" s="34" customFormat="1" ht="47.25">
      <c r="A75" s="86" t="s">
        <v>517</v>
      </c>
      <c r="B75" s="73" t="s">
        <v>141</v>
      </c>
      <c r="C75" s="73" t="s">
        <v>431</v>
      </c>
      <c r="D75" s="83">
        <v>200</v>
      </c>
      <c r="E75" s="172">
        <f>'Пр. 9'!G75</f>
        <v>87191</v>
      </c>
    </row>
    <row r="76" spans="1:8" s="34" customFormat="1" ht="110.25">
      <c r="A76" s="86" t="s">
        <v>211</v>
      </c>
      <c r="B76" s="73" t="s">
        <v>141</v>
      </c>
      <c r="C76" s="73" t="s">
        <v>279</v>
      </c>
      <c r="D76" s="83">
        <v>100</v>
      </c>
      <c r="E76" s="172">
        <f>'Пр. 9'!G76</f>
        <v>393061.12</v>
      </c>
    </row>
    <row r="77" spans="1:8" s="34" customFormat="1" ht="96.75" customHeight="1">
      <c r="A77" s="86" t="s">
        <v>212</v>
      </c>
      <c r="B77" s="73" t="s">
        <v>141</v>
      </c>
      <c r="C77" s="73" t="s">
        <v>280</v>
      </c>
      <c r="D77" s="83">
        <v>100</v>
      </c>
      <c r="E77" s="172">
        <f>'Пр. 9'!G77</f>
        <v>20687.419999999998</v>
      </c>
    </row>
    <row r="78" spans="1:8" s="34" customFormat="1" ht="31.5">
      <c r="A78" s="97" t="s">
        <v>214</v>
      </c>
      <c r="B78" s="99"/>
      <c r="C78" s="99" t="s">
        <v>281</v>
      </c>
      <c r="D78" s="317"/>
      <c r="E78" s="409">
        <f>E79</f>
        <v>1718000</v>
      </c>
    </row>
    <row r="79" spans="1:8" s="34" customFormat="1" ht="47.25">
      <c r="A79" s="86" t="s">
        <v>523</v>
      </c>
      <c r="B79" s="73" t="s">
        <v>141</v>
      </c>
      <c r="C79" s="73" t="s">
        <v>282</v>
      </c>
      <c r="D79" s="83">
        <v>200</v>
      </c>
      <c r="E79" s="172">
        <f>'Пр. 9'!G79</f>
        <v>1718000</v>
      </c>
    </row>
    <row r="80" spans="1:8" s="31" customFormat="1" ht="47.25">
      <c r="A80" s="84" t="s">
        <v>423</v>
      </c>
      <c r="B80" s="81" t="s">
        <v>141</v>
      </c>
      <c r="C80" s="81" t="s">
        <v>424</v>
      </c>
      <c r="D80" s="318"/>
      <c r="E80" s="171">
        <f>E81</f>
        <v>650898</v>
      </c>
    </row>
    <row r="81" spans="1:5" s="34" customFormat="1" ht="94.5">
      <c r="A81" s="86" t="s">
        <v>205</v>
      </c>
      <c r="B81" s="73" t="s">
        <v>141</v>
      </c>
      <c r="C81" s="73" t="s">
        <v>422</v>
      </c>
      <c r="D81" s="83">
        <v>100</v>
      </c>
      <c r="E81" s="172">
        <f>безвозм.пост.!C9</f>
        <v>650898</v>
      </c>
    </row>
    <row r="82" spans="1:5" s="31" customFormat="1" ht="15.75">
      <c r="A82" s="97" t="s">
        <v>574</v>
      </c>
      <c r="B82" s="81" t="s">
        <v>141</v>
      </c>
      <c r="C82" s="99" t="s">
        <v>576</v>
      </c>
      <c r="D82" s="318"/>
      <c r="E82" s="171">
        <f>E83</f>
        <v>41954.74</v>
      </c>
    </row>
    <row r="83" spans="1:5" s="34" customFormat="1" ht="63">
      <c r="A83" s="98" t="s">
        <v>575</v>
      </c>
      <c r="B83" s="73" t="s">
        <v>141</v>
      </c>
      <c r="C83" s="73" t="s">
        <v>577</v>
      </c>
      <c r="D83" s="83">
        <v>200</v>
      </c>
      <c r="E83" s="172">
        <f>'Пр. 9'!G87</f>
        <v>41954.74</v>
      </c>
    </row>
    <row r="84" spans="1:5" ht="15.75">
      <c r="A84" s="84" t="s">
        <v>490</v>
      </c>
      <c r="B84" s="318"/>
      <c r="C84" s="73"/>
      <c r="D84" s="83"/>
      <c r="E84" s="412">
        <f>E13+E40+E47+E62</f>
        <v>26767728.359999999</v>
      </c>
    </row>
    <row r="88" spans="1:5">
      <c r="E88" s="283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5</vt:i4>
      </vt:variant>
    </vt:vector>
  </HeadingPairs>
  <TitlesOfParts>
    <vt:vector size="21" baseType="lpstr">
      <vt:lpstr>безвозм.пост.</vt:lpstr>
      <vt:lpstr>план работы</vt:lpstr>
      <vt:lpstr>Пр. 1</vt:lpstr>
      <vt:lpstr>Пр. 2</vt:lpstr>
      <vt:lpstr>Пр. 3</vt:lpstr>
      <vt:lpstr>Пр. 4</vt:lpstr>
      <vt:lpstr>Пр. 5</vt:lpstr>
      <vt:lpstr>Пр. 6</vt:lpstr>
      <vt:lpstr>Пр. 7 </vt:lpstr>
      <vt:lpstr>Пр. 8</vt:lpstr>
      <vt:lpstr>Пр. 9</vt:lpstr>
      <vt:lpstr>Пр.10</vt:lpstr>
      <vt:lpstr>Пр. 11</vt:lpstr>
      <vt:lpstr>Пр. 12</vt:lpstr>
      <vt:lpstr>Пр. 13</vt:lpstr>
      <vt:lpstr>у.у</vt:lpstr>
      <vt:lpstr>безвозм.пост.!Область_печати</vt:lpstr>
      <vt:lpstr>'план работы'!Область_печати</vt:lpstr>
      <vt:lpstr>'Пр. 5'!Область_печати</vt:lpstr>
      <vt:lpstr>'Пр. 9'!Область_печати</vt:lpstr>
      <vt:lpstr>Пр.10!Область_печати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2021-12-28T06:53:45Z</cp:lastPrinted>
  <dcterms:created xsi:type="dcterms:W3CDTF">2016-06-27T10:52:24Z</dcterms:created>
  <dcterms:modified xsi:type="dcterms:W3CDTF">2021-12-28T07:01:34Z</dcterms:modified>
</cp:coreProperties>
</file>