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4" activeTab="16"/>
  </bookViews>
  <sheets>
    <sheet name="для депутатов" sheetId="41" r:id="rId1"/>
    <sheet name="пр.р." sheetId="33" r:id="rId2"/>
    <sheet name="безвозм.пост." sheetId="25" state="hidden" r:id="rId3"/>
    <sheet name="план работы" sheetId="32" state="hidden" r:id="rId4"/>
    <sheet name="Пр. 1" sheetId="2" r:id="rId5"/>
    <sheet name="Пр. 2" sheetId="1" r:id="rId6"/>
    <sheet name="Пр. 3" sheetId="4" r:id="rId7"/>
    <sheet name="Пр. 4" sheetId="27" r:id="rId8"/>
    <sheet name="Пр. 5" sheetId="16" r:id="rId9"/>
    <sheet name="Пр. 6" sheetId="8" r:id="rId10"/>
    <sheet name="Пр. 7 " sheetId="30" r:id="rId11"/>
    <sheet name="Пр. 8" sheetId="31" r:id="rId12"/>
    <sheet name="Пр. 9" sheetId="17" r:id="rId13"/>
    <sheet name="Пр.10" sheetId="23" r:id="rId14"/>
    <sheet name="Пр. 11" sheetId="21" r:id="rId15"/>
    <sheet name="Пр. 12" sheetId="19" r:id="rId16"/>
    <sheet name="Пр. 13" sheetId="13" r:id="rId17"/>
    <sheet name="у.у" sheetId="38" r:id="rId18"/>
  </sheets>
  <definedNames>
    <definedName name="_xlnm.Print_Area" localSheetId="2">безвозм.пост.!$B$1:$E$55</definedName>
    <definedName name="_xlnm.Print_Area" localSheetId="0">'для депутатов'!$A$2:$F$61</definedName>
    <definedName name="_xlnm.Print_Area" localSheetId="3">'план работы'!$A$2:$E$59</definedName>
    <definedName name="_xlnm.Print_Area" localSheetId="8">'Пр. 5'!$A$1:$E$26</definedName>
    <definedName name="_xlnm.Print_Area" localSheetId="12">'Пр. 9'!$A$1:$G$75</definedName>
    <definedName name="_xlnm.Print_Area" localSheetId="13">Пр.10!$A$1:$H$73</definedName>
    <definedName name="_xlnm.Print_Area" localSheetId="1">пр.р.!$A$1:$B$64</definedName>
  </definedNames>
  <calcPr calcId="124519"/>
</workbook>
</file>

<file path=xl/calcChain.xml><?xml version="1.0" encoding="utf-8"?>
<calcChain xmlns="http://schemas.openxmlformats.org/spreadsheetml/2006/main">
  <c r="C20" i="25"/>
  <c r="G20" s="1"/>
  <c r="C19"/>
  <c r="F20"/>
  <c r="E88" i="41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C69"/>
  <c r="B69"/>
  <c r="F49" i="31" l="1"/>
  <c r="E49"/>
  <c r="E48" s="1"/>
  <c r="F47"/>
  <c r="F46" s="1"/>
  <c r="E47"/>
  <c r="E46" s="1"/>
  <c r="F48"/>
  <c r="G22" i="17"/>
  <c r="E26" i="30" s="1"/>
  <c r="E24" i="32"/>
  <c r="E25"/>
  <c r="G48"/>
  <c r="G44"/>
  <c r="G37"/>
  <c r="G36" s="1"/>
  <c r="G25"/>
  <c r="G24"/>
  <c r="G8"/>
  <c r="G21" i="17" l="1"/>
  <c r="G43" i="32"/>
  <c r="G35"/>
  <c r="G4" s="1"/>
  <c r="G9" i="25" l="1"/>
  <c r="E48" i="32"/>
  <c r="B59" i="41"/>
  <c r="B57"/>
  <c r="B52"/>
  <c r="B50"/>
  <c r="E49"/>
  <c r="E48" s="1"/>
  <c r="D49"/>
  <c r="D48" s="1"/>
  <c r="C49"/>
  <c r="B48"/>
  <c r="E47"/>
  <c r="D47"/>
  <c r="C47"/>
  <c r="E46"/>
  <c r="D46"/>
  <c r="C45"/>
  <c r="D44"/>
  <c r="C44"/>
  <c r="B43"/>
  <c r="B40"/>
  <c r="B38"/>
  <c r="E37"/>
  <c r="E36" s="1"/>
  <c r="D37"/>
  <c r="D36" s="1"/>
  <c r="B36"/>
  <c r="B32"/>
  <c r="E30"/>
  <c r="F30" s="1"/>
  <c r="D30"/>
  <c r="C30"/>
  <c r="E29"/>
  <c r="D29"/>
  <c r="C29"/>
  <c r="B29"/>
  <c r="E28"/>
  <c r="E27" s="1"/>
  <c r="D28"/>
  <c r="D27" s="1"/>
  <c r="D26" s="1"/>
  <c r="B27"/>
  <c r="B26" s="1"/>
  <c r="B23"/>
  <c r="E22"/>
  <c r="E21" s="1"/>
  <c r="D22"/>
  <c r="D21" s="1"/>
  <c r="C22"/>
  <c r="C21"/>
  <c r="B21"/>
  <c r="E20"/>
  <c r="C20"/>
  <c r="C19" s="1"/>
  <c r="E19"/>
  <c r="D19"/>
  <c r="B19"/>
  <c r="B16"/>
  <c r="E15"/>
  <c r="D15"/>
  <c r="C15"/>
  <c r="E14"/>
  <c r="D14"/>
  <c r="C14"/>
  <c r="B13"/>
  <c r="E12"/>
  <c r="D12"/>
  <c r="C12"/>
  <c r="E11"/>
  <c r="D11"/>
  <c r="C11"/>
  <c r="E10"/>
  <c r="D10"/>
  <c r="C10"/>
  <c r="E9"/>
  <c r="D9"/>
  <c r="C9"/>
  <c r="C8" s="1"/>
  <c r="B8"/>
  <c r="F19" l="1"/>
  <c r="B31"/>
  <c r="D13"/>
  <c r="E13"/>
  <c r="F21"/>
  <c r="B42"/>
  <c r="F10"/>
  <c r="F20"/>
  <c r="F22"/>
  <c r="F29"/>
  <c r="F49"/>
  <c r="B7"/>
  <c r="F15"/>
  <c r="C48"/>
  <c r="F48" s="1"/>
  <c r="E26"/>
  <c r="E8"/>
  <c r="D8"/>
  <c r="F12"/>
  <c r="C13"/>
  <c r="F47"/>
  <c r="F11"/>
  <c r="F9"/>
  <c r="F14"/>
  <c r="E20" i="25"/>
  <c r="H41" i="23"/>
  <c r="H40" s="1"/>
  <c r="E26" i="21" s="1"/>
  <c r="G41" i="23"/>
  <c r="G40" s="1"/>
  <c r="D26" i="21" s="1"/>
  <c r="G42" i="17"/>
  <c r="G41" s="1"/>
  <c r="C26" i="21" s="1"/>
  <c r="F33" i="31" l="1"/>
  <c r="F32" s="1"/>
  <c r="E33"/>
  <c r="E32" s="1"/>
  <c r="E33" i="30"/>
  <c r="B6" i="41"/>
  <c r="F13"/>
  <c r="F8"/>
  <c r="E19" i="25"/>
  <c r="E32" i="30" l="1"/>
  <c r="D20" i="25"/>
  <c r="D19"/>
  <c r="C32"/>
  <c r="C33" s="1"/>
  <c r="C28"/>
  <c r="C29" s="1"/>
  <c r="H45" i="23"/>
  <c r="G45"/>
  <c r="C17" i="21"/>
  <c r="H22" i="23"/>
  <c r="G22"/>
  <c r="C15" i="1"/>
  <c r="H48" i="32"/>
  <c r="H44"/>
  <c r="H37"/>
  <c r="H25"/>
  <c r="H24"/>
  <c r="H8"/>
  <c r="F43" i="31"/>
  <c r="E43"/>
  <c r="E19" i="1"/>
  <c r="D22" i="25" l="1"/>
  <c r="E22" s="1"/>
  <c r="E39" i="41"/>
  <c r="E38" s="1"/>
  <c r="D39"/>
  <c r="D38" s="1"/>
  <c r="D35"/>
  <c r="E35"/>
  <c r="H43" i="32"/>
  <c r="H35"/>
  <c r="H4" s="1"/>
  <c r="H36"/>
  <c r="E8" l="1"/>
  <c r="E37"/>
  <c r="E36" s="1"/>
  <c r="G74" i="17" s="1"/>
  <c r="D5" i="25"/>
  <c r="C5"/>
  <c r="C18"/>
  <c r="C15" s="1"/>
  <c r="G38" i="23"/>
  <c r="D24" i="41" s="1"/>
  <c r="G61" i="23" l="1"/>
  <c r="D53" i="41" s="1"/>
  <c r="G61" i="17"/>
  <c r="E56" i="30" s="1"/>
  <c r="G38" i="17"/>
  <c r="E43" i="30" s="1"/>
  <c r="H30" i="23"/>
  <c r="E17" i="41" s="1"/>
  <c r="H31" i="23"/>
  <c r="E18" i="41" s="1"/>
  <c r="G31" i="23"/>
  <c r="D18" i="41" s="1"/>
  <c r="G30" i="23"/>
  <c r="D17" i="41" s="1"/>
  <c r="G31" i="17"/>
  <c r="C18" i="41" s="1"/>
  <c r="G30" i="17"/>
  <c r="C17" i="41" s="1"/>
  <c r="E5" i="25"/>
  <c r="E69" i="30"/>
  <c r="C35" i="41" l="1"/>
  <c r="F17"/>
  <c r="E16"/>
  <c r="D16"/>
  <c r="G29" i="17"/>
  <c r="C16" i="41"/>
  <c r="F18"/>
  <c r="E68" i="30"/>
  <c r="C60" i="41"/>
  <c r="C59" s="1"/>
  <c r="E18" i="25"/>
  <c r="E15" s="1"/>
  <c r="D18"/>
  <c r="D15" s="1"/>
  <c r="F16" i="41" l="1"/>
  <c r="C10" i="25"/>
  <c r="H68" i="23"/>
  <c r="F68" i="31" s="1"/>
  <c r="G68" i="23"/>
  <c r="E68" i="31" s="1"/>
  <c r="G70" i="17"/>
  <c r="G69" s="1"/>
  <c r="G19" i="23"/>
  <c r="H38"/>
  <c r="E24" i="41" s="1"/>
  <c r="H37" i="23"/>
  <c r="F42" i="31" s="1"/>
  <c r="G37" i="23"/>
  <c r="E42" i="31" s="1"/>
  <c r="G39" i="17"/>
  <c r="C24" i="41" s="1"/>
  <c r="G37" i="17"/>
  <c r="F24" i="41" l="1"/>
  <c r="E34"/>
  <c r="D34"/>
  <c r="F67" i="31"/>
  <c r="E60" i="41"/>
  <c r="E59" s="1"/>
  <c r="E67" i="31"/>
  <c r="D60" i="41"/>
  <c r="D59" s="1"/>
  <c r="E42" i="30"/>
  <c r="C11" i="25"/>
  <c r="H67" i="23"/>
  <c r="G67"/>
  <c r="E30" i="31"/>
  <c r="G49" i="17"/>
  <c r="C37" i="41" s="1"/>
  <c r="E69" i="1"/>
  <c r="D69"/>
  <c r="E73"/>
  <c r="D73"/>
  <c r="C69"/>
  <c r="C34" i="41" l="1"/>
  <c r="F34" s="1"/>
  <c r="F59"/>
  <c r="C36"/>
  <c r="F36" s="1"/>
  <c r="F37"/>
  <c r="E44" i="32" l="1"/>
  <c r="G56" i="23"/>
  <c r="H56" s="1"/>
  <c r="E43" i="32" l="1"/>
  <c r="G59" i="17" s="1"/>
  <c r="E35" i="32"/>
  <c r="A12" i="4"/>
  <c r="E22" i="1"/>
  <c r="E21" s="1"/>
  <c r="D22"/>
  <c r="D21" s="1"/>
  <c r="C22"/>
  <c r="C21" s="1"/>
  <c r="H20" i="23"/>
  <c r="H19"/>
  <c r="G18"/>
  <c r="H18" s="1"/>
  <c r="G15"/>
  <c r="H15" s="1"/>
  <c r="C66" i="1"/>
  <c r="D66"/>
  <c r="C17"/>
  <c r="G48" i="17"/>
  <c r="C33" i="41" s="1"/>
  <c r="G34" i="17"/>
  <c r="C28" i="41" s="1"/>
  <c r="C46" l="1"/>
  <c r="E4" i="32"/>
  <c r="C27" i="41"/>
  <c r="F28"/>
  <c r="C32"/>
  <c r="H55" i="23"/>
  <c r="G56" i="17"/>
  <c r="G47" i="23"/>
  <c r="G47" i="17"/>
  <c r="D39" i="25"/>
  <c r="E39"/>
  <c r="C39"/>
  <c r="B13" i="4"/>
  <c r="H66" i="23"/>
  <c r="E58" i="41" s="1"/>
  <c r="E57" s="1"/>
  <c r="G66" i="23"/>
  <c r="G46" i="17"/>
  <c r="G64"/>
  <c r="C54" i="41" s="1"/>
  <c r="G65" i="23" l="1"/>
  <c r="D58" i="41"/>
  <c r="D57" s="1"/>
  <c r="C39"/>
  <c r="C38" s="1"/>
  <c r="F38" s="1"/>
  <c r="F46"/>
  <c r="C43"/>
  <c r="H47" i="23"/>
  <c r="E33" i="41" s="1"/>
  <c r="E32" s="1"/>
  <c r="D33"/>
  <c r="C26"/>
  <c r="F27"/>
  <c r="E47" i="30"/>
  <c r="E46" s="1"/>
  <c r="D32" i="41" l="1"/>
  <c r="F33"/>
  <c r="F26"/>
  <c r="F32" l="1"/>
  <c r="H39" i="23"/>
  <c r="E25" i="41" s="1"/>
  <c r="E23" s="1"/>
  <c r="E7" s="1"/>
  <c r="G39" i="23"/>
  <c r="D25" i="41" s="1"/>
  <c r="D23" s="1"/>
  <c r="D7" s="1"/>
  <c r="H44" i="23"/>
  <c r="G44"/>
  <c r="G43" l="1"/>
  <c r="D28" i="21" s="1"/>
  <c r="D41" i="41"/>
  <c r="D40" s="1"/>
  <c r="D31" s="1"/>
  <c r="H43" i="23"/>
  <c r="E41" i="41"/>
  <c r="E40" s="1"/>
  <c r="E31" s="1"/>
  <c r="E28" i="21"/>
  <c r="H36" i="23"/>
  <c r="H35" s="1"/>
  <c r="G36"/>
  <c r="G35" s="1"/>
  <c r="H61"/>
  <c r="E53" i="41" s="1"/>
  <c r="H62" i="23"/>
  <c r="E54" i="41" s="1"/>
  <c r="G62" i="23"/>
  <c r="D54" i="41" s="1"/>
  <c r="H63" i="23"/>
  <c r="G63"/>
  <c r="D55" i="41" s="1"/>
  <c r="D31" i="25"/>
  <c r="E31"/>
  <c r="E55" i="41" l="1"/>
  <c r="F54"/>
  <c r="G64" i="23"/>
  <c r="D56" i="41" s="1"/>
  <c r="D52" s="1"/>
  <c r="D81" i="1"/>
  <c r="H64" i="23"/>
  <c r="E81" i="1"/>
  <c r="E66"/>
  <c r="C13" i="4"/>
  <c r="D13"/>
  <c r="D77" i="1"/>
  <c r="E77"/>
  <c r="C77"/>
  <c r="E52" i="41" l="1"/>
  <c r="E56"/>
  <c r="H21" i="23"/>
  <c r="F15" i="31"/>
  <c r="F16"/>
  <c r="F17"/>
  <c r="F18"/>
  <c r="F20"/>
  <c r="F21"/>
  <c r="F23"/>
  <c r="F24"/>
  <c r="F26"/>
  <c r="F28"/>
  <c r="F30"/>
  <c r="F31"/>
  <c r="F36"/>
  <c r="F38"/>
  <c r="F41"/>
  <c r="F40" s="1"/>
  <c r="F39" s="1"/>
  <c r="F45"/>
  <c r="F53"/>
  <c r="E45" i="41" s="1"/>
  <c r="F54" i="31"/>
  <c r="F55"/>
  <c r="F61"/>
  <c r="F62"/>
  <c r="F63"/>
  <c r="E38"/>
  <c r="E38" i="30"/>
  <c r="E37" s="1"/>
  <c r="G70" i="23"/>
  <c r="F52" i="31"/>
  <c r="E44" i="41" s="1"/>
  <c r="D17" i="1"/>
  <c r="E17"/>
  <c r="C51" i="41"/>
  <c r="G40" i="17"/>
  <c r="C38" i="1"/>
  <c r="C37" s="1"/>
  <c r="C36" s="1"/>
  <c r="D38"/>
  <c r="D37" s="1"/>
  <c r="D36" s="1"/>
  <c r="E38"/>
  <c r="E37" s="1"/>
  <c r="E36" s="1"/>
  <c r="G36" i="17" l="1"/>
  <c r="G35" s="1"/>
  <c r="C25" i="41"/>
  <c r="F14" i="31"/>
  <c r="E43" i="41"/>
  <c r="F44"/>
  <c r="C50"/>
  <c r="F29" i="31"/>
  <c r="F51"/>
  <c r="G72" i="23"/>
  <c r="H70"/>
  <c r="F35" i="31"/>
  <c r="F25"/>
  <c r="F22"/>
  <c r="E37"/>
  <c r="F44"/>
  <c r="F37"/>
  <c r="F27"/>
  <c r="F19"/>
  <c r="C33" i="1"/>
  <c r="C32" s="1"/>
  <c r="F25" i="41" l="1"/>
  <c r="C23"/>
  <c r="A5" i="38"/>
  <c r="A11" s="1"/>
  <c r="D51" i="41"/>
  <c r="F34" i="31"/>
  <c r="F57"/>
  <c r="F56" s="1"/>
  <c r="H72" i="23"/>
  <c r="F13" i="31"/>
  <c r="F23" i="41" l="1"/>
  <c r="C7"/>
  <c r="F7" s="1"/>
  <c r="B5" i="38"/>
  <c r="B11" s="1"/>
  <c r="E51" i="41"/>
  <c r="E50" s="1"/>
  <c r="E42" s="1"/>
  <c r="E6" s="1"/>
  <c r="D50"/>
  <c r="F51"/>
  <c r="F59" i="31"/>
  <c r="F58" s="1"/>
  <c r="F50" i="41" l="1"/>
  <c r="G23" i="17" l="1"/>
  <c r="C18" i="21" s="1"/>
  <c r="G23" i="23"/>
  <c r="D18" i="21" s="1"/>
  <c r="H23" i="23"/>
  <c r="E18" i="21" s="1"/>
  <c r="E62" i="31"/>
  <c r="E59"/>
  <c r="E57"/>
  <c r="E53"/>
  <c r="D45" i="41" s="1"/>
  <c r="E54" i="31"/>
  <c r="E55"/>
  <c r="E52"/>
  <c r="E45"/>
  <c r="E41"/>
  <c r="E40" s="1"/>
  <c r="E39" s="1"/>
  <c r="E36"/>
  <c r="E31"/>
  <c r="E29" s="1"/>
  <c r="E28"/>
  <c r="E24"/>
  <c r="E23"/>
  <c r="E21"/>
  <c r="E20"/>
  <c r="E18"/>
  <c r="E17"/>
  <c r="E16"/>
  <c r="E15"/>
  <c r="H71" i="23"/>
  <c r="H69"/>
  <c r="E35" i="21" s="1"/>
  <c r="F64" i="31"/>
  <c r="H60" i="23"/>
  <c r="H50"/>
  <c r="H49" s="1"/>
  <c r="E31" i="21" s="1"/>
  <c r="H46" i="23"/>
  <c r="H42" s="1"/>
  <c r="H33"/>
  <c r="H29"/>
  <c r="H28" s="1"/>
  <c r="H25"/>
  <c r="H17"/>
  <c r="H16" s="1"/>
  <c r="H14"/>
  <c r="G71"/>
  <c r="G69"/>
  <c r="D35" i="21" s="1"/>
  <c r="G55" i="23"/>
  <c r="G50"/>
  <c r="G49" s="1"/>
  <c r="D31" i="21" s="1"/>
  <c r="G46" i="23"/>
  <c r="G33"/>
  <c r="G29"/>
  <c r="G28" s="1"/>
  <c r="G25"/>
  <c r="E26" i="31"/>
  <c r="G17" i="23"/>
  <c r="G16" s="1"/>
  <c r="G14"/>
  <c r="E63" i="30"/>
  <c r="E60"/>
  <c r="E59" s="1"/>
  <c r="E58"/>
  <c r="E57" s="1"/>
  <c r="E55"/>
  <c r="E54"/>
  <c r="E53"/>
  <c r="E52"/>
  <c r="E45"/>
  <c r="E44" s="1"/>
  <c r="E41"/>
  <c r="E40" s="1"/>
  <c r="E36"/>
  <c r="E35" s="1"/>
  <c r="E34" s="1"/>
  <c r="E31"/>
  <c r="E30"/>
  <c r="E28"/>
  <c r="E27" s="1"/>
  <c r="E24"/>
  <c r="E23"/>
  <c r="E21"/>
  <c r="E20"/>
  <c r="E18"/>
  <c r="E17"/>
  <c r="E16"/>
  <c r="E15"/>
  <c r="D43" i="41" l="1"/>
  <c r="F45"/>
  <c r="H13" i="23"/>
  <c r="D29" i="21"/>
  <c r="D27" s="1"/>
  <c r="G42" i="23"/>
  <c r="D23" i="21"/>
  <c r="D22" s="1"/>
  <c r="G32" i="23"/>
  <c r="E23" i="21"/>
  <c r="E22" s="1"/>
  <c r="H32" i="23"/>
  <c r="E51" i="30"/>
  <c r="E22"/>
  <c r="E29"/>
  <c r="E51" i="31"/>
  <c r="E25" i="21"/>
  <c r="D25"/>
  <c r="E14" i="30"/>
  <c r="E25" i="31"/>
  <c r="E35"/>
  <c r="E34" s="1"/>
  <c r="E44"/>
  <c r="E27"/>
  <c r="E56"/>
  <c r="E19" i="30"/>
  <c r="F60" i="31"/>
  <c r="H65" i="23"/>
  <c r="F66" i="31"/>
  <c r="E58"/>
  <c r="E14"/>
  <c r="E19"/>
  <c r="E22"/>
  <c r="E29" i="21"/>
  <c r="E27" s="1"/>
  <c r="E24"/>
  <c r="D24"/>
  <c r="G21" i="23"/>
  <c r="G13" s="1"/>
  <c r="E61" i="31"/>
  <c r="C25" i="21"/>
  <c r="F43" i="41" l="1"/>
  <c r="D42"/>
  <c r="E13" i="31"/>
  <c r="H12" i="23"/>
  <c r="G12"/>
  <c r="H54"/>
  <c r="H53" s="1"/>
  <c r="E33" i="21" s="1"/>
  <c r="F65" i="31"/>
  <c r="G45" i="17"/>
  <c r="C41" i="41" s="1"/>
  <c r="C40" s="1"/>
  <c r="C24" i="21"/>
  <c r="F40" i="41" l="1"/>
  <c r="C31"/>
  <c r="F31" s="1"/>
  <c r="D6"/>
  <c r="H52" i="23"/>
  <c r="H73" s="1"/>
  <c r="E49" i="30"/>
  <c r="E48" s="1"/>
  <c r="E39" s="1"/>
  <c r="G44" i="17"/>
  <c r="F50" i="31"/>
  <c r="F12" s="1"/>
  <c r="C28" i="21" l="1"/>
  <c r="E23" i="16"/>
  <c r="G63" i="17"/>
  <c r="C53" i="41" s="1"/>
  <c r="G68" i="17"/>
  <c r="C58" i="41" s="1"/>
  <c r="C57" l="1"/>
  <c r="F57" s="1"/>
  <c r="F58"/>
  <c r="F53"/>
  <c r="E22" i="16"/>
  <c r="E21" s="1"/>
  <c r="J6" i="41"/>
  <c r="G67" i="17"/>
  <c r="E62" i="30"/>
  <c r="E67"/>
  <c r="E66" s="1"/>
  <c r="G65" i="17"/>
  <c r="C55" i="41" s="1"/>
  <c r="F55" s="1"/>
  <c r="G66" i="17"/>
  <c r="C56" i="41" s="1"/>
  <c r="F56" s="1"/>
  <c r="C81" i="1"/>
  <c r="D84"/>
  <c r="D83" s="1"/>
  <c r="D82" s="1"/>
  <c r="E84"/>
  <c r="E83" s="1"/>
  <c r="E82" s="1"/>
  <c r="C84"/>
  <c r="C83" s="1"/>
  <c r="C82" s="1"/>
  <c r="C52" i="41" l="1"/>
  <c r="C42" s="1"/>
  <c r="E66" i="31"/>
  <c r="E65" s="1"/>
  <c r="G62" i="17"/>
  <c r="E63" i="31"/>
  <c r="E65" i="30"/>
  <c r="E64"/>
  <c r="C59" i="1"/>
  <c r="C58" s="1"/>
  <c r="C57" s="1"/>
  <c r="F52" i="41" l="1"/>
  <c r="C6"/>
  <c r="F6" s="1"/>
  <c r="F42"/>
  <c r="E61" i="30"/>
  <c r="E50" s="1"/>
  <c r="G60" i="23"/>
  <c r="G54" s="1"/>
  <c r="E64" i="31"/>
  <c r="D68" i="1"/>
  <c r="D67" s="1"/>
  <c r="E68"/>
  <c r="E67" s="1"/>
  <c r="C68"/>
  <c r="C67" s="1"/>
  <c r="E60" i="31" l="1"/>
  <c r="E50" s="1"/>
  <c r="E12" s="1"/>
  <c r="G53" i="23"/>
  <c r="G52" s="1"/>
  <c r="D33" i="21" l="1"/>
  <c r="G73" i="23"/>
  <c r="G33" i="17"/>
  <c r="E17" i="21"/>
  <c r="G17" i="17"/>
  <c r="C23" i="21" l="1"/>
  <c r="C22" s="1"/>
  <c r="G32" i="17"/>
  <c r="D23" i="16"/>
  <c r="B14" i="4"/>
  <c r="C73" i="1"/>
  <c r="E25" i="30"/>
  <c r="E13" s="1"/>
  <c r="D17" i="21"/>
  <c r="G25" i="17"/>
  <c r="I6" i="41" l="1"/>
  <c r="D22" i="16"/>
  <c r="D21" s="1"/>
  <c r="G55" i="17"/>
  <c r="E70" i="30"/>
  <c r="E12" s="1"/>
  <c r="D80" i="1"/>
  <c r="G54" i="17" l="1"/>
  <c r="C33" i="21" l="1"/>
  <c r="C32" s="1"/>
  <c r="E30"/>
  <c r="D30"/>
  <c r="D55" i="1"/>
  <c r="E55"/>
  <c r="C55"/>
  <c r="D51"/>
  <c r="E51"/>
  <c r="C51"/>
  <c r="D46"/>
  <c r="D45" s="1"/>
  <c r="D44" s="1"/>
  <c r="E46"/>
  <c r="E45" s="1"/>
  <c r="E44" s="1"/>
  <c r="C46"/>
  <c r="C45" s="1"/>
  <c r="C44" s="1"/>
  <c r="D41"/>
  <c r="E41"/>
  <c r="C41"/>
  <c r="C40" s="1"/>
  <c r="D33"/>
  <c r="D32" s="1"/>
  <c r="E33"/>
  <c r="E32" s="1"/>
  <c r="D30"/>
  <c r="D29" s="1"/>
  <c r="E30"/>
  <c r="E29" s="1"/>
  <c r="C30"/>
  <c r="C29" s="1"/>
  <c r="D26"/>
  <c r="E26"/>
  <c r="C26"/>
  <c r="D19"/>
  <c r="C19"/>
  <c r="D15"/>
  <c r="E15"/>
  <c r="D35" l="1"/>
  <c r="D40"/>
  <c r="E35"/>
  <c r="E40"/>
  <c r="E53"/>
  <c r="E54"/>
  <c r="D53"/>
  <c r="D54"/>
  <c r="C53"/>
  <c r="C54"/>
  <c r="C35"/>
  <c r="D49"/>
  <c r="D48" s="1"/>
  <c r="D50"/>
  <c r="C49"/>
  <c r="C50"/>
  <c r="E49"/>
  <c r="E48" s="1"/>
  <c r="E50"/>
  <c r="E28"/>
  <c r="E14"/>
  <c r="E13" s="1"/>
  <c r="C14"/>
  <c r="C28"/>
  <c r="D14"/>
  <c r="D13" s="1"/>
  <c r="D28"/>
  <c r="C48" l="1"/>
  <c r="C13"/>
  <c r="C72" l="1"/>
  <c r="D72"/>
  <c r="D71" s="1"/>
  <c r="D70" s="1"/>
  <c r="E72"/>
  <c r="E71" s="1"/>
  <c r="E70" s="1"/>
  <c r="C71" l="1"/>
  <c r="C70" s="1"/>
  <c r="C31" i="21"/>
  <c r="C30" l="1"/>
  <c r="E34"/>
  <c r="D34"/>
  <c r="C35"/>
  <c r="C34" s="1"/>
  <c r="E15"/>
  <c r="D15"/>
  <c r="C15"/>
  <c r="E76" i="1"/>
  <c r="E75" s="1"/>
  <c r="E74" s="1"/>
  <c r="D76"/>
  <c r="D75" s="1"/>
  <c r="D74" s="1"/>
  <c r="D21" i="21"/>
  <c r="D20" s="1"/>
  <c r="E21"/>
  <c r="E20" s="1"/>
  <c r="G73" i="17"/>
  <c r="G71"/>
  <c r="G51"/>
  <c r="G50" s="1"/>
  <c r="C19" i="21"/>
  <c r="G14" i="17"/>
  <c r="E65" i="1"/>
  <c r="E64" s="1"/>
  <c r="E63" s="1"/>
  <c r="D65"/>
  <c r="D64" s="1"/>
  <c r="D63" s="1"/>
  <c r="C65"/>
  <c r="C64" s="1"/>
  <c r="E80"/>
  <c r="E79" s="1"/>
  <c r="E78" s="1"/>
  <c r="D79"/>
  <c r="D78" s="1"/>
  <c r="G53" i="17" l="1"/>
  <c r="D62" i="1"/>
  <c r="E62"/>
  <c r="E61"/>
  <c r="C63"/>
  <c r="D61"/>
  <c r="G43" i="17"/>
  <c r="C29" i="21"/>
  <c r="C80" i="1"/>
  <c r="C79" s="1"/>
  <c r="C78" s="1"/>
  <c r="B15" i="4"/>
  <c r="C76" i="1"/>
  <c r="C75" s="1"/>
  <c r="C74" s="1"/>
  <c r="D32" i="21"/>
  <c r="C21"/>
  <c r="C20" s="1"/>
  <c r="G28" i="17"/>
  <c r="C15" i="4"/>
  <c r="D15"/>
  <c r="D14"/>
  <c r="C14"/>
  <c r="C12"/>
  <c r="D12"/>
  <c r="B12"/>
  <c r="E25" i="1"/>
  <c r="D25"/>
  <c r="C25"/>
  <c r="E43"/>
  <c r="D43"/>
  <c r="C43"/>
  <c r="C27" i="21" l="1"/>
  <c r="C62" i="1"/>
  <c r="B16" i="4"/>
  <c r="D16"/>
  <c r="C16"/>
  <c r="E24" i="1"/>
  <c r="E12" s="1"/>
  <c r="D24"/>
  <c r="D12" s="1"/>
  <c r="D86" s="1"/>
  <c r="C24"/>
  <c r="C12" s="1"/>
  <c r="B16" i="38" l="1"/>
  <c r="C61" i="1"/>
  <c r="C86" s="1"/>
  <c r="E32" i="21"/>
  <c r="E19"/>
  <c r="D19"/>
  <c r="C18" i="16" l="1"/>
  <c r="C17" s="1"/>
  <c r="C16" s="1"/>
  <c r="E16" i="21"/>
  <c r="E14" s="1"/>
  <c r="G16" i="17"/>
  <c r="G13" s="1"/>
  <c r="G12" s="1"/>
  <c r="G75" l="1"/>
  <c r="A16" i="38" s="1"/>
  <c r="C16" i="21"/>
  <c r="C14" s="1"/>
  <c r="C15" i="16"/>
  <c r="C14" s="1"/>
  <c r="E20"/>
  <c r="E19" s="1"/>
  <c r="D16" i="21"/>
  <c r="D14" s="1"/>
  <c r="D37" s="1"/>
  <c r="C37" l="1"/>
  <c r="E37"/>
  <c r="C23" i="16"/>
  <c r="C22" s="1"/>
  <c r="C21" s="1"/>
  <c r="D20"/>
  <c r="D19" s="1"/>
  <c r="E16" i="8" s="1"/>
  <c r="C20" i="16" l="1"/>
  <c r="C19" s="1"/>
  <c r="C12" s="1"/>
  <c r="C13"/>
  <c r="E86" i="1"/>
  <c r="C16" i="38" s="1"/>
  <c r="D18" i="16"/>
  <c r="D17" s="1"/>
  <c r="D16" s="1"/>
  <c r="D16" i="8" l="1"/>
  <c r="E18" i="16"/>
  <c r="E17" s="1"/>
  <c r="E16" s="1"/>
  <c r="E15" s="1"/>
  <c r="E14" s="1"/>
  <c r="D15"/>
  <c r="D14" s="1"/>
  <c r="E15" i="8" s="1"/>
  <c r="D13" i="16"/>
  <c r="E13" l="1"/>
  <c r="D12"/>
  <c r="E14" i="8"/>
  <c r="F15"/>
  <c r="E12" i="16"/>
  <c r="D15" i="8"/>
  <c r="D14" s="1"/>
  <c r="F16" l="1"/>
  <c r="F14" s="1"/>
</calcChain>
</file>

<file path=xl/comments1.xml><?xml version="1.0" encoding="utf-8"?>
<comments xmlns="http://schemas.openxmlformats.org/spreadsheetml/2006/main">
  <authors>
    <author>Admin</author>
  </authors>
  <commentList>
    <comment ref="H5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было на ремонт клуба Высоково
</t>
        </r>
      </text>
    </comment>
  </commentList>
</comments>
</file>

<file path=xl/sharedStrings.xml><?xml version="1.0" encoding="utf-8"?>
<sst xmlns="http://schemas.openxmlformats.org/spreadsheetml/2006/main" count="1511" uniqueCount="565">
  <si>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</si>
  <si>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</si>
  <si>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</si>
  <si>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</si>
  <si>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</si>
  <si>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</si>
  <si>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</si>
  <si>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</si>
  <si>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</si>
  <si>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</si>
  <si>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</si>
  <si>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</si>
  <si>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</si>
  <si>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</si>
  <si>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</si>
  <si>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</si>
  <si>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</si>
  <si>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</si>
  <si>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</si>
  <si>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</si>
  <si>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</si>
  <si>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</si>
  <si>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</si>
  <si>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</si>
  <si>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</si>
  <si>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</si>
  <si>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</si>
  <si>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</si>
  <si>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</si>
  <si>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</si>
  <si>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</si>
  <si>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</si>
  <si>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</si>
  <si>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</si>
  <si>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</si>
  <si>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</si>
  <si>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</si>
  <si>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</si>
  <si>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</si>
  <si>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</si>
  <si>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</si>
  <si>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</si>
  <si>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</si>
  <si>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</si>
  <si>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</si>
  <si>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</si>
  <si>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</si>
  <si>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</si>
  <si>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</si>
  <si>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</si>
  <si>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</si>
  <si>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</si>
  <si>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</si>
  <si>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</si>
  <si>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</si>
  <si>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</si>
  <si>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</si>
  <si>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</si>
  <si>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</si>
  <si>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</si>
  <si>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</si>
  <si>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</si>
  <si>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</si>
  <si>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</si>
  <si>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</si>
  <si>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</si>
  <si>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</si>
  <si>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</si>
  <si>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</si>
  <si>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</si>
  <si>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</si>
  <si>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</si>
  <si>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</si>
  <si>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</si>
  <si>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</si>
  <si>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</si>
  <si>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</si>
  <si>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</si>
  <si>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</si>
  <si>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</si>
  <si>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theme="1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</si>
  <si>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</si>
  <si>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</si>
  <si>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</si>
  <si>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</si>
  <si>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</si>
  <si>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</si>
  <si>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</si>
  <si>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</si>
  <si>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</si>
  <si>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</si>
  <si>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</si>
  <si>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</si>
  <si>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</si>
  <si>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</si>
  <si>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</si>
  <si>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</si>
  <si>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</si>
  <si>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</si>
  <si>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</si>
  <si>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</si>
  <si>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</si>
  <si>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</si>
  <si>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</si>
  <si>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</si>
  <si>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</si>
  <si>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</si>
  <si>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</si>
  <si>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</si>
  <si>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</si>
  <si>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</si>
  <si>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</si>
  <si>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</si>
  <si>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</si>
  <si>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</si>
  <si>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</si>
  <si>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</si>
  <si>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</si>
  <si>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</si>
  <si>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</si>
  <si>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</si>
  <si>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</si>
  <si>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</si>
  <si>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</si>
  <si>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</si>
  <si>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</si>
  <si>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</si>
  <si>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</si>
  <si>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</si>
  <si>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</si>
  <si>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</si>
  <si>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</si>
  <si>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</si>
  <si>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</si>
  <si>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</si>
  <si>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</si>
  <si>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</si>
  <si>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</si>
  <si>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</si>
  <si>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</si>
  <si>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</si>
  <si>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</si>
  <si>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</si>
  <si>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</si>
  <si>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</si>
  <si>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</si>
  <si>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</si>
  <si>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</si>
  <si>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</si>
  <si>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</si>
  <si>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</si>
  <si>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</si>
  <si>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</si>
  <si>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</si>
  <si>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</si>
  <si>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</si>
  <si>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</si>
  <si>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</si>
  <si>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</si>
  <si>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</si>
  <si>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</si>
  <si>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</si>
  <si>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</si>
  <si>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</si>
  <si>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</si>
  <si>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</si>
  <si>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</si>
  <si>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</si>
  <si>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</si>
  <si>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</si>
  <si>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</si>
  <si>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</si>
  <si>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</si>
  <si>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</si>
  <si>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</si>
  <si>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</si>
  <si>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</si>
  <si>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</si>
  <si>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</si>
  <si>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</si>
  <si>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</si>
  <si>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</si>
  <si>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</si>
  <si>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</si>
  <si>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</si>
  <si>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</si>
  <si>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</si>
  <si>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</si>
  <si>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</si>
  <si>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</si>
  <si>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(Закупка товаров, работ и услуг государственных (муниципальных) нужд)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</si>
  <si>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</si>
  <si>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</si>
  <si>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</si>
  <si>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учёта на территориях, где отсутствуют военные комиссариаты (Закупка товаров, работ и услуг государственных (муниципальных) нужд)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</si>
  <si>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</si>
  <si>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</si>
  <si>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</si>
  <si>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</si>
  <si>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</si>
  <si>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</si>
  <si>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</si>
  <si>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</si>
  <si>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</si>
  <si>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13</t>
  </si>
  <si>
    <t>Приложение № 12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</si>
  <si>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</si>
  <si>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(Закупка товаров, работ и услуг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</si>
  <si>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</si>
  <si>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</si>
  <si>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</si>
  <si>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</si>
  <si>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(Закупка товаров, работ и услуг государственных (муниципальных) нужд)</t>
  </si>
  <si>
    <t>Расходы на обеспечение мероприятий в сфере культуры Лежневского сельского поселения (иные бюджетные ассигнования)</t>
  </si>
  <si>
    <t>Расходы на обеспечение мероприятий в области физической культуры и спорта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</si>
  <si>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</si>
  <si>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</si>
  <si>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</si>
  <si>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государственных (муниципальных) нужд)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</si>
  <si>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</si>
  <si>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</si>
  <si>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</si>
  <si>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</si>
  <si>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государственных (муниципальных) нужд)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</si>
  <si>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</si>
  <si>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</si>
  <si>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</si>
  <si>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</si>
  <si>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</si>
  <si>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</si>
  <si>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Обеспечений мероприятий по сохранинию, использованию и популяризации объектов культурного наследия (Закупка товаров, работ и услуг государственных (муниципальных) нужд)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</si>
  <si>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</si>
  <si>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</si>
  <si>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</si>
  <si>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коммун.</t>
  </si>
  <si>
    <t>компъютер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</si>
  <si>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</si>
  <si>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</si>
  <si>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</si>
  <si>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по обеспечению безопасности людей на водных объектах, охране их жизни и здоровья в границах поселений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</si>
  <si>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</si>
  <si>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</si>
  <si>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</si>
  <si>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</si>
  <si>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</si>
  <si>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</si>
  <si>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</si>
  <si>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</si>
  <si>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</si>
  <si>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</si>
  <si>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</si>
  <si>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</si>
  <si>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Обеспечение мероприятий по организации в границах поселения водоснабжения населения</t>
  </si>
  <si>
    <t>0502</t>
  </si>
  <si>
    <t>межевание. присоединение э/э, проверка вентканалов</t>
  </si>
  <si>
    <t>подписка, канцтовары</t>
  </si>
  <si>
    <t>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</si>
  <si>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</si>
  <si>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на 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</t>
  </si>
  <si>
    <t>Дорожное хозяйство (дорожные фонды)</t>
  </si>
  <si>
    <t>09</t>
  </si>
  <si>
    <t>Обеспечение мероприятий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</si>
  <si>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0409</t>
  </si>
  <si>
    <t>2021 год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</si>
  <si>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</si>
  <si>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</si>
  <si>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</si>
  <si>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</si>
  <si>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</si>
  <si>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</si>
  <si>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</si>
  <si>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</si>
  <si>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</si>
  <si>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</si>
  <si>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</si>
  <si>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</si>
  <si>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</si>
  <si>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</si>
  <si>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</si>
  <si>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</si>
  <si>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</si>
  <si>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</si>
  <si>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</si>
  <si>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</si>
  <si>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</si>
  <si>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</si>
  <si>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</si>
  <si>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</si>
  <si>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</si>
  <si>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</si>
  <si>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</si>
  <si>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</si>
  <si>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</si>
  <si>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</si>
  <si>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</si>
  <si>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</si>
  <si>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</si>
  <si>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</si>
  <si>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</si>
  <si>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</si>
  <si>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</si>
  <si>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</si>
  <si>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</si>
  <si>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</si>
  <si>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</si>
  <si>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</si>
  <si>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</si>
  <si>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</si>
  <si>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</si>
  <si>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</si>
  <si>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</si>
  <si>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</si>
  <si>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</si>
  <si>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</si>
  <si>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</si>
  <si>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</si>
  <si>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</si>
  <si>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</si>
  <si>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</si>
  <si>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</si>
  <si>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</si>
  <si>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ДОХОДЫ</t>
  </si>
  <si>
    <t>182 1 05 03010 01 0000 110</t>
  </si>
  <si>
    <t>Единый сельскохозяйственный налог</t>
  </si>
  <si>
    <t>Перечень и коды целевых статей расходов бюджета Лежневского сельского поселения Лежневского муниципального района Ивановской области</t>
  </si>
  <si>
    <t>Целевая статья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</si>
  <si>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</si>
  <si>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</si>
  <si>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</si>
  <si>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</si>
  <si>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</si>
  <si>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</si>
  <si>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</si>
  <si>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</si>
  <si>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</si>
  <si>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</si>
  <si>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реконструкция Растилково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</si>
  <si>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</si>
  <si>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</si>
  <si>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</si>
  <si>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</si>
  <si>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</si>
  <si>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</si>
  <si>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</si>
  <si>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</si>
  <si>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</si>
  <si>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</si>
  <si>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</si>
  <si>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</si>
  <si>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</si>
  <si>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</si>
  <si>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</si>
  <si>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</si>
  <si>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</si>
  <si>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</si>
  <si>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</si>
  <si>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</si>
  <si>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</si>
  <si>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</si>
  <si>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</si>
  <si>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</si>
  <si>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</si>
  <si>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Обеспечение мероприятий по содержанию мест захоронений (Закупка товаров, работ и услуг государственных (муниципальных) нужд)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</si>
  <si>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</si>
  <si>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</si>
  <si>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</si>
  <si>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</si>
  <si>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</si>
  <si>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содержание</t>
  </si>
  <si>
    <t>освещение</t>
  </si>
  <si>
    <t>Осуществление части полномочий по содержанию мест захоронений (Закупка товаров, работ и услуг государственных (муниципальных) нужд)</t>
  </si>
  <si>
    <t>Осуществление части полномочий по организации в границах поселения водоснабжения населения</t>
  </si>
  <si>
    <t>Осуществление части полномочий по сохранинию, использованию и популяризации объектов культурного наследия (Закупка товаров, работ и услуг государственных (муниципальных) нужд)</t>
  </si>
  <si>
    <t>0200</t>
  </si>
  <si>
    <t>строительство плотков (мостков)</t>
  </si>
  <si>
    <t>Почевино</t>
  </si>
  <si>
    <t>Стрекалово</t>
  </si>
  <si>
    <t>Симониха</t>
  </si>
  <si>
    <t>Симониха-Шашмурка</t>
  </si>
  <si>
    <t>текщий ремонт площадок</t>
  </si>
  <si>
    <t>видеонаблюдение клубы</t>
  </si>
  <si>
    <t>новогодние костюмы</t>
  </si>
  <si>
    <t>2022 год</t>
  </si>
  <si>
    <t>взять из приложения для программы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</si>
  <si>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</si>
  <si>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</si>
  <si>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</si>
  <si>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</si>
  <si>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</si>
  <si>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</si>
  <si>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</si>
  <si>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</si>
  <si>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</si>
  <si>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</si>
  <si>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</si>
  <si>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</si>
  <si>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</si>
  <si>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</si>
  <si>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</si>
  <si>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</si>
  <si>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</si>
  <si>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</si>
  <si>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</si>
  <si>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</si>
  <si>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</si>
  <si>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</si>
  <si>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</si>
  <si>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</si>
  <si>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</si>
  <si>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</si>
  <si>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</si>
  <si>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</si>
  <si>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</si>
  <si>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</si>
  <si>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</si>
  <si>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</si>
  <si>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</si>
  <si>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</si>
  <si>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</si>
  <si>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</si>
  <si>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</si>
  <si>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</si>
  <si>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</si>
  <si>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</si>
  <si>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Обеспечение функций администрации Лежневского сельского поселения (Закупка товаров, работ и услуг для обеспечения государственных (муниципальных) нужд)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</si>
  <si>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(Закупка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</si>
  <si>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</si>
  <si>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Осуществление первичного воинского учёта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</si>
  <si>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для обеспечения государственных (муниципальных) нужд)</t>
  </si>
  <si>
    <t>Осуществление части полномочий по содержанию и строительству автомобильных дорог местного значения вне границ муниципального района (Закупка товаров, работ и услуг для обеспечения государственных (муниципальных) нужд)</t>
  </si>
  <si>
    <t>Расходы на обеспечение работ по организации уличного освещения населенных пунктов Лежневского сельского поселения(Закупка товаров, работ и услуг для обеспечения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</si>
  <si>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(Закупка товаров, работ и услуг для обеспечения государственных (муниципальных) нужд)</t>
  </si>
  <si>
    <t>Осуществление части полномочий по содержанию мест захоронений (Закупка товаров, работ и услуг для обеспечения государственных (муниципальных) нужд)</t>
  </si>
  <si>
    <t>Осуществление части полномочий по организации в границах поселения водоснабжения населения (Закупка товаров, работ и услуг для обеспечения государственных (муниципальных) нужд)</t>
  </si>
  <si>
    <t>Расходы на обеспечение мероприятий в сфере культуры Лежневского сельского поселения (Закупка товаров, работ и услуг для обеспечения государственных (муниципальных) нужд)</t>
  </si>
  <si>
    <t>Расходы на обеспечение мероприятий в области физической культуры и спорта (Закупка товаров, работ и услуг для обеспечения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</si>
  <si>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для обеспечения государственных (муниципальных) нужд)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</si>
  <si>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(Закупка товаров, работ и услуг для обеспечения государственных (муниципальных) нужд)</t>
  </si>
  <si>
    <t>Осуществление части полномочий по сохранинию, использованию и популяризации объектов культурного наследия (Закупка товаров, работ и услуг для обеспечения государственных (муниципальных) нужд)</t>
  </si>
  <si>
    <t>Осуществление первичного воинского учёта на территориях, где отсутствуют военные комиссариаты(Закупка товаров, работ и услуг государственных (муниципальных) нужд)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</si>
  <si>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</si>
  <si>
    <t>Осуществление части полномочий по содержанию и строительству автомобильных дорог местного значения вне границ муниципального района (Закупка товаров, работ и услуг государственных (муниципальных) нужд)</t>
  </si>
  <si>
    <t>Расходы по обеспечению мероприятий по благоустройству и озеленению территории Лежневского сельского поселения  (Закупка товаров, работ и услуг государственных (муниципальных) нужд)</t>
  </si>
  <si>
    <t>Расходы на обеспечение мероприятий по благоустройству и озеленению территории Лежневского сельского поселения (Закупка товаров, работ и услуг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</si>
  <si>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собственности(Закупка товаров, работ и услуг государственных (муниципальных) нужд)</t>
  </si>
  <si>
    <t>Обеспечение мероприятий по организации в границах поселения водоснабжения населения (Закупка товаров, работ и услуг государственных (муниципальных) нужд)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</si>
  <si>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</si>
  <si>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</si>
  <si>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</si>
  <si>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</si>
  <si>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</si>
  <si>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</si>
  <si>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</si>
  <si>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</si>
  <si>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</si>
  <si>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</si>
  <si>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</si>
  <si>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</si>
  <si>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</si>
  <si>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</si>
  <si>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</si>
  <si>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</si>
  <si>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техника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</si>
  <si>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</si>
  <si>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</si>
  <si>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</si>
  <si>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</si>
  <si>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</si>
  <si>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</si>
  <si>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color theme="1"/>
        <rFont val="Times New Roman"/>
        <family val="1"/>
        <charset val="204"/>
      </rPr>
      <t>(освещение)</t>
    </r>
    <r>
      <rPr>
        <sz val="12"/>
        <color theme="1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</si>
  <si>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</si>
  <si>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</si>
  <si>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</si>
  <si>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</si>
  <si>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</si>
  <si>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2020-2022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</si>
  <si>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</si>
  <si>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</si>
  <si>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</si>
  <si>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</si>
  <si>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</si>
  <si>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</si>
  <si>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</si>
  <si>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</si>
  <si>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</si>
  <si>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</si>
  <si>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</si>
  <si>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</si>
  <si>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</si>
  <si>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</si>
  <si>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</si>
  <si>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(Закупка товаров, работ и услуг государственных (муниципальных) нужд)</t>
  </si>
  <si>
    <t>2023 год</t>
  </si>
  <si>
    <t>план работы на 2021 год</t>
  </si>
  <si>
    <t>Нормативы  отчислений  доходов в бюджет Лежневского сельского поселения на 2021 год и на плановый период 2022 и 2023 годов</t>
  </si>
  <si>
    <t>Доходы  бюджета Лежневского сельского поселения по кодам классификации доходов бюджетов на 2021 год и на плановый период 2022 и 2023 годов</t>
  </si>
  <si>
    <t>Межбюджетные трансферты определенные Лежневскому сельскому поселению на 2021 год и на плановый период 2022 и 2023 годов</t>
  </si>
  <si>
    <t xml:space="preserve">Перечень и коды главных администраторов доходов бюджета Лежневского сельского поселения на 2021 год и на плановый период 2022 и 2023 годов
</t>
  </si>
  <si>
    <t>Источники внутреннего финансирования дефицита бюджета Лежневского сельского поселения на 2021 год и на плановый период 2022 и 2023 годов</t>
  </si>
  <si>
    <t>Перечень главных администраторов источников внутреннего финансирования дефицита бюджета Лежневского сельского поселения на 2021 год и на плановый период 2022 и 2023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</si>
  <si>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2021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</si>
  <si>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2022 и 2023 годов</t>
  </si>
  <si>
    <t xml:space="preserve">Ведомственная структура расходов бюджета Лежневского сельского поселения на 2021 год </t>
  </si>
  <si>
    <t>Ведомственная структура расходов бюджета Лежневского сельского поселения на плановый период 2022 и 2023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</si>
  <si>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2021 год и на плановый период 2022 и 2023 годов</t>
  </si>
  <si>
    <t>Программа муниципальных заимствований  Лежневского сельского поселения на 2021 год и на плановый период 2022 и 2023 годов</t>
  </si>
  <si>
    <t>Программа муниципальных гарантий Лежневского сельского поселения на 2021 год и на плановый период 2022 и 2023 годов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</si>
  <si>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2021 год и на плановый период 2022 и 2023 годов</t>
  </si>
  <si>
    <t>озеленение</t>
  </si>
  <si>
    <t>Телегино</t>
  </si>
  <si>
    <t>Воскресенское</t>
  </si>
  <si>
    <t>Ухтохма</t>
  </si>
  <si>
    <t>Щапово</t>
  </si>
  <si>
    <t>Щипоусиха</t>
  </si>
  <si>
    <t>благоустройство (пруд)</t>
  </si>
  <si>
    <t>бензин</t>
  </si>
  <si>
    <t>Перепечино</t>
  </si>
  <si>
    <t>пирсы:</t>
  </si>
  <si>
    <t>благоустройство (дети)</t>
  </si>
  <si>
    <t>ремонт, мемориальные доски</t>
  </si>
  <si>
    <t>клубы</t>
  </si>
  <si>
    <t>ремонт (кресла, забор)</t>
  </si>
  <si>
    <t>КУЛЬТУРА</t>
  </si>
  <si>
    <t>АДМИНИСТРАЦИЯ</t>
  </si>
  <si>
    <t>благоустройство территории перед зданием администраци</t>
  </si>
  <si>
    <t>Высоково, Анисимово</t>
  </si>
  <si>
    <t>строительство</t>
  </si>
  <si>
    <t>Растилково (ограждение)</t>
  </si>
  <si>
    <t>Ожидаемое исполнение 2020 год (руб.)</t>
  </si>
  <si>
    <t>первоначальный</t>
  </si>
  <si>
    <t>Аржаново</t>
  </si>
  <si>
    <t>Доведенные БО</t>
  </si>
  <si>
    <t>Кассовый расход</t>
  </si>
  <si>
    <t>0412</t>
  </si>
  <si>
    <t>Другие вопросы в области национальной экономики</t>
  </si>
  <si>
    <t>12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</si>
  <si>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(Закупка товаров, работ и услуг государственных (муниципальных) нужд)</t>
  </si>
  <si>
    <t>0110796060</t>
  </si>
  <si>
    <t>Основное мероприятие 7 "Утверждение генерального плана  поселения"</t>
  </si>
  <si>
    <t>0110700000</t>
  </si>
  <si>
    <t>МУНИЦИПАЛЬНАЯ ПРОГРАММА «РАЗВИТИЕ ТЕРРИТОРИИ ЛЕЖНЕВСКОГО СЕЛЬСКОГО ПОСЕЛЕНИЯ НА 2021-2023 ГОДЫ»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</si>
  <si>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(Закупка товаров, работ и услуг государственных (муниципальных) нужд)</t>
    </r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</si>
  <si>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</si>
  <si>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</si>
  <si>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>с учетом плановых показателей доходов (снижение) к ПРОЕКТУ</t>
  </si>
  <si>
    <t>к окончательному решению о бюджете</t>
  </si>
  <si>
    <t xml:space="preserve">столбцы не удалять, в приложениях собъются формулы </t>
  </si>
  <si>
    <t>черновики</t>
  </si>
  <si>
    <t>Дюпово</t>
  </si>
  <si>
    <t>Клементьево</t>
  </si>
  <si>
    <t>окашивание пирсов, опашка населенных пунктов</t>
  </si>
  <si>
    <t>благоустройство территории (ограждение)</t>
  </si>
  <si>
    <t>ремонт (подвод воды и устройство санузла)</t>
  </si>
  <si>
    <t>Приложение 1 к распоряжению администрации Лежневского сельского поселения от 23.12.2020 № 44</t>
  </si>
  <si>
    <t>Наименование показателя</t>
  </si>
  <si>
    <t>проект</t>
  </si>
  <si>
    <t>исполнение за 2020 год на 23.12.2020</t>
  </si>
  <si>
    <t>на утверждение</t>
  </si>
  <si>
    <t>отклонение</t>
  </si>
  <si>
    <t>Доходы бюджета - всего
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</si>
  <si>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</si>
  <si>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</si>
  <si>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</si>
  <si>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1.1. Перечень подлежащих предоставлению муниципальных гарантий Лежневского сельского поселения в 2021 - 2023 годах</t>
  </si>
  <si>
    <t>от 24.12.2020 № 28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</si>
</sst>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7" formatCode="#,##0.00_ ;\-#,##0.00\ "/>
    <numFmt numFmtId="168" formatCode="000000"/>
  </numFmts>
  <fonts count="6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u/>
      <sz val="12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Cambria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9"/>
      <color rgb="FF000000"/>
      <name val="Cambria"/>
    </font>
    <font>
      <i/>
      <sz val="9"/>
      <color rgb="FF000000"/>
      <name val="Cambria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10" fillId="0" borderId="10">
      <alignment horizontal="center" vertical="center" shrinkToFit="1"/>
    </xf>
    <xf numFmtId="49" fontId="11" fillId="0" borderId="11">
      <alignment horizontal="left" vertical="center" wrapText="1" indent="1"/>
    </xf>
    <xf numFmtId="49" fontId="17" fillId="0" borderId="17">
      <alignment horizontal="center"/>
    </xf>
    <xf numFmtId="0" fontId="17" fillId="0" borderId="18">
      <alignment horizontal="left" wrapText="1" indent="2"/>
    </xf>
    <xf numFmtId="0" fontId="47" fillId="0" borderId="0">
      <alignment vertical="center"/>
    </xf>
    <xf numFmtId="0" fontId="47" fillId="0" borderId="10">
      <alignment horizontal="center" vertical="center" wrapText="1"/>
    </xf>
    <xf numFmtId="0" fontId="47" fillId="0" borderId="21">
      <alignment horizontal="center" vertical="center" wrapText="1"/>
    </xf>
    <xf numFmtId="49" fontId="50" fillId="0" borderId="14">
      <alignment vertical="center" wrapText="1"/>
    </xf>
    <xf numFmtId="4" fontId="50" fillId="0" borderId="10">
      <alignment horizontal="right" vertical="center" shrinkToFit="1"/>
    </xf>
    <xf numFmtId="49" fontId="51" fillId="0" borderId="22">
      <alignment horizontal="left" vertical="center" wrapText="1" indent="1"/>
    </xf>
    <xf numFmtId="4" fontId="51" fillId="0" borderId="10">
      <alignment horizontal="right" vertical="center" shrinkToFit="1"/>
    </xf>
  </cellStyleXfs>
  <cellXfs count="5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7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0" fontId="1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 wrapText="1"/>
    </xf>
    <xf numFmtId="4" fontId="15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5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>
      <alignment vertical="top" wrapText="1"/>
    </xf>
    <xf numFmtId="1" fontId="3" fillId="0" borderId="16" xfId="2" applyNumberFormat="1" applyFont="1" applyFill="1" applyBorder="1" applyProtection="1">
      <alignment horizontal="center" vertical="center" shrinkToFit="1"/>
      <protection locked="0"/>
    </xf>
    <xf numFmtId="1" fontId="4" fillId="0" borderId="14" xfId="2" applyNumberFormat="1" applyFont="1" applyFill="1" applyBorder="1" applyProtection="1">
      <alignment horizontal="center" vertical="center" shrinkToFit="1"/>
      <protection locked="0"/>
    </xf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" fontId="3" fillId="0" borderId="14" xfId="2" applyNumberFormat="1" applyFont="1" applyFill="1" applyBorder="1" applyProtection="1">
      <alignment horizontal="center" vertical="center" shrinkToFit="1"/>
      <protection locked="0"/>
    </xf>
    <xf numFmtId="49" fontId="3" fillId="0" borderId="1" xfId="3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49" fontId="2" fillId="0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justify" vertical="top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49" fontId="3" fillId="0" borderId="17" xfId="4" applyNumberFormat="1" applyFont="1" applyFill="1" applyAlignment="1" applyProtection="1">
      <alignment horizontal="center" vertical="center"/>
    </xf>
    <xf numFmtId="49" fontId="4" fillId="0" borderId="17" xfId="4" applyNumberFormat="1" applyFont="1" applyFill="1" applyAlignment="1" applyProtection="1">
      <alignment horizontal="center" vertical="center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2" fontId="0" fillId="0" borderId="0" xfId="0" applyNumberFormat="1" applyFill="1"/>
    <xf numFmtId="43" fontId="0" fillId="0" borderId="0" xfId="0" applyNumberFormat="1" applyFill="1"/>
    <xf numFmtId="49" fontId="1" fillId="0" borderId="6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166" fontId="1" fillId="0" borderId="0" xfId="0" applyNumberFormat="1" applyFont="1" applyFill="1" applyBorder="1"/>
    <xf numFmtId="166" fontId="1" fillId="0" borderId="0" xfId="0" applyNumberFormat="1" applyFont="1" applyFill="1"/>
    <xf numFmtId="0" fontId="0" fillId="0" borderId="1" xfId="0" applyFill="1" applyBorder="1" applyAlignment="1">
      <alignment vertical="top"/>
    </xf>
    <xf numFmtId="0" fontId="19" fillId="0" borderId="0" xfId="0" applyFont="1"/>
    <xf numFmtId="49" fontId="1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8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1" fillId="0" borderId="0" xfId="0" applyFont="1"/>
    <xf numFmtId="0" fontId="1" fillId="0" borderId="0" xfId="0" applyFont="1"/>
    <xf numFmtId="43" fontId="1" fillId="0" borderId="1" xfId="1" applyNumberFormat="1" applyFont="1" applyFill="1" applyBorder="1" applyAlignment="1">
      <alignment horizontal="center" vertical="top" wrapText="1"/>
    </xf>
    <xf numFmtId="43" fontId="2" fillId="0" borderId="1" xfId="1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5" xfId="0" applyNumberFormat="1" applyFont="1" applyFill="1" applyBorder="1" applyAlignment="1">
      <alignment vertical="top" wrapText="1"/>
    </xf>
    <xf numFmtId="43" fontId="1" fillId="0" borderId="6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2" fillId="0" borderId="5" xfId="1" applyNumberFormat="1" applyFont="1" applyFill="1" applyBorder="1" applyAlignment="1">
      <alignment horizontal="center" vertical="top" wrapText="1"/>
    </xf>
    <xf numFmtId="43" fontId="1" fillId="0" borderId="6" xfId="1" applyNumberFormat="1" applyFont="1" applyFill="1" applyBorder="1" applyAlignment="1">
      <alignment horizontal="center" vertical="top" wrapText="1"/>
    </xf>
    <xf numFmtId="43" fontId="20" fillId="0" borderId="1" xfId="1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>
      <alignment horizontal="center" vertical="top" wrapText="1"/>
    </xf>
    <xf numFmtId="43" fontId="16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3" fontId="12" fillId="0" borderId="1" xfId="1" applyNumberFormat="1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right" vertical="top" wrapText="1"/>
    </xf>
    <xf numFmtId="43" fontId="18" fillId="0" borderId="1" xfId="0" applyNumberFormat="1" applyFont="1" applyFill="1" applyBorder="1" applyAlignment="1">
      <alignment horizontal="right" vertical="top" wrapText="1"/>
    </xf>
    <xf numFmtId="43" fontId="2" fillId="0" borderId="6" xfId="1" applyNumberFormat="1" applyFont="1" applyFill="1" applyBorder="1" applyAlignment="1">
      <alignment horizontal="center" vertical="top" wrapText="1"/>
    </xf>
    <xf numFmtId="43" fontId="2" fillId="0" borderId="5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0" xfId="0" applyNumberFormat="1" applyFont="1" applyAlignment="1">
      <alignment vertical="top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3" fillId="0" borderId="0" xfId="0" applyFont="1"/>
    <xf numFmtId="0" fontId="16" fillId="0" borderId="1" xfId="0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4" fontId="23" fillId="0" borderId="0" xfId="0" applyNumberFormat="1" applyFont="1"/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6" fillId="0" borderId="5" xfId="0" applyNumberFormat="1" applyFont="1" applyFill="1" applyBorder="1" applyAlignment="1">
      <alignment horizontal="center" vertical="top" wrapText="1"/>
    </xf>
    <xf numFmtId="43" fontId="16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0" fillId="0" borderId="0" xfId="0" applyNumberFormat="1" applyFill="1"/>
    <xf numFmtId="0" fontId="2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6" fillId="0" borderId="1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43" fontId="18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10" fontId="14" fillId="0" borderId="0" xfId="0" applyNumberFormat="1" applyFont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167" fontId="14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top" wrapText="1"/>
    </xf>
    <xf numFmtId="0" fontId="23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49" fontId="2" fillId="0" borderId="8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4" fillId="0" borderId="0" xfId="0" applyNumberFormat="1" applyFont="1" applyAlignment="1">
      <alignment wrapText="1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4" fontId="12" fillId="0" borderId="0" xfId="0" applyNumberFormat="1" applyFont="1" applyAlignment="1">
      <alignment horizontal="center" wrapText="1"/>
    </xf>
    <xf numFmtId="0" fontId="29" fillId="0" borderId="0" xfId="0" applyFont="1"/>
    <xf numFmtId="0" fontId="15" fillId="0" borderId="0" xfId="0" applyFont="1" applyFill="1"/>
    <xf numFmtId="0" fontId="0" fillId="0" borderId="0" xfId="0" applyFont="1" applyFill="1"/>
    <xf numFmtId="4" fontId="8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Fill="1" applyBorder="1" applyAlignment="1" applyProtection="1">
      <alignment horizontal="center" vertical="top" wrapText="1"/>
      <protection locked="0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 wrapText="1"/>
      <protection locked="0"/>
    </xf>
    <xf numFmtId="4" fontId="16" fillId="0" borderId="1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0" fontId="16" fillId="0" borderId="0" xfId="0" applyFont="1" applyFill="1" applyAlignment="1">
      <alignment horizontal="left" vertical="top" wrapText="1" indent="25"/>
    </xf>
    <xf numFmtId="0" fontId="30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8" fillId="0" borderId="1" xfId="0" applyNumberFormat="1" applyFont="1" applyFill="1" applyBorder="1" applyAlignment="1">
      <alignment vertical="top" wrapText="1"/>
    </xf>
    <xf numFmtId="43" fontId="18" fillId="0" borderId="5" xfId="0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top" wrapText="1"/>
    </xf>
    <xf numFmtId="43" fontId="18" fillId="0" borderId="1" xfId="1" applyNumberFormat="1" applyFont="1" applyFill="1" applyBorder="1" applyAlignment="1" applyProtection="1">
      <alignment vertical="top" wrapText="1"/>
    </xf>
    <xf numFmtId="0" fontId="31" fillId="0" borderId="0" xfId="0" applyFont="1"/>
    <xf numFmtId="4" fontId="31" fillId="0" borderId="0" xfId="0" applyNumberFormat="1" applyFont="1"/>
    <xf numFmtId="4" fontId="29" fillId="0" borderId="0" xfId="0" applyNumberFormat="1" applyFont="1"/>
    <xf numFmtId="0" fontId="29" fillId="0" borderId="0" xfId="0" applyFont="1" applyFill="1"/>
    <xf numFmtId="4" fontId="29" fillId="0" borderId="0" xfId="0" applyNumberFormat="1" applyFont="1" applyFill="1"/>
    <xf numFmtId="4" fontId="31" fillId="0" borderId="0" xfId="0" applyNumberFormat="1" applyFont="1" applyFill="1"/>
    <xf numFmtId="0" fontId="31" fillId="0" borderId="0" xfId="0" applyFont="1" applyFill="1"/>
    <xf numFmtId="164" fontId="29" fillId="0" borderId="0" xfId="0" applyNumberFormat="1" applyFont="1"/>
    <xf numFmtId="164" fontId="31" fillId="0" borderId="0" xfId="0" applyNumberFormat="1" applyFont="1"/>
    <xf numFmtId="164" fontId="31" fillId="0" borderId="0" xfId="0" applyNumberFormat="1" applyFont="1" applyFill="1"/>
    <xf numFmtId="164" fontId="29" fillId="0" borderId="0" xfId="0" applyNumberFormat="1" applyFont="1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0" xfId="0" applyFont="1"/>
    <xf numFmtId="0" fontId="27" fillId="0" borderId="0" xfId="0" applyFont="1"/>
    <xf numFmtId="0" fontId="1" fillId="0" borderId="1" xfId="0" applyFont="1" applyBorder="1" applyAlignment="1">
      <alignment horizontal="center" wrapText="1"/>
    </xf>
    <xf numFmtId="43" fontId="34" fillId="3" borderId="1" xfId="1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wrapText="1"/>
    </xf>
    <xf numFmtId="4" fontId="36" fillId="3" borderId="1" xfId="0" applyNumberFormat="1" applyFont="1" applyFill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38" fillId="0" borderId="1" xfId="0" applyNumberFormat="1" applyFont="1" applyBorder="1" applyAlignment="1">
      <alignment vertical="top" wrapText="1"/>
    </xf>
    <xf numFmtId="4" fontId="28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6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6" fillId="0" borderId="1" xfId="0" applyNumberFormat="1" applyFont="1" applyFill="1" applyBorder="1" applyAlignment="1">
      <alignment vertical="top" wrapText="1"/>
    </xf>
    <xf numFmtId="43" fontId="16" fillId="0" borderId="1" xfId="1" applyNumberFormat="1" applyFont="1" applyFill="1" applyBorder="1" applyAlignment="1" applyProtection="1">
      <alignment vertical="top" wrapText="1"/>
    </xf>
    <xf numFmtId="0" fontId="23" fillId="0" borderId="0" xfId="0" applyFont="1" applyFill="1" applyAlignment="1">
      <alignment vertical="top"/>
    </xf>
    <xf numFmtId="0" fontId="8" fillId="0" borderId="1" xfId="0" applyFont="1" applyBorder="1" applyAlignment="1">
      <alignment horizontal="center"/>
    </xf>
    <xf numFmtId="0" fontId="40" fillId="0" borderId="1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43" fillId="0" borderId="0" xfId="0" applyFont="1"/>
    <xf numFmtId="0" fontId="42" fillId="7" borderId="0" xfId="0" applyFont="1" applyFill="1" applyAlignment="1">
      <alignment wrapText="1"/>
    </xf>
    <xf numFmtId="0" fontId="41" fillId="7" borderId="1" xfId="0" applyFont="1" applyFill="1" applyBorder="1" applyAlignment="1">
      <alignment horizontal="center" wrapText="1"/>
    </xf>
    <xf numFmtId="0" fontId="41" fillId="7" borderId="0" xfId="0" applyFont="1" applyFill="1" applyBorder="1" applyAlignment="1">
      <alignment horizontal="center" wrapText="1"/>
    </xf>
    <xf numFmtId="0" fontId="37" fillId="8" borderId="0" xfId="0" applyFont="1" applyFill="1" applyAlignment="1">
      <alignment wrapText="1"/>
    </xf>
    <xf numFmtId="4" fontId="38" fillId="8" borderId="1" xfId="0" applyNumberFormat="1" applyFont="1" applyFill="1" applyBorder="1" applyAlignment="1">
      <alignment vertical="top" wrapText="1"/>
    </xf>
    <xf numFmtId="0" fontId="24" fillId="8" borderId="1" xfId="0" applyFont="1" applyFill="1" applyBorder="1" applyAlignment="1">
      <alignment horizontal="center" wrapText="1"/>
    </xf>
    <xf numFmtId="0" fontId="24" fillId="8" borderId="0" xfId="0" applyFont="1" applyFill="1" applyBorder="1" applyAlignment="1">
      <alignment horizontal="center" wrapText="1"/>
    </xf>
    <xf numFmtId="4" fontId="39" fillId="8" borderId="1" xfId="0" applyNumberFormat="1" applyFont="1" applyFill="1" applyBorder="1" applyAlignment="1">
      <alignment vertical="top" wrapText="1"/>
    </xf>
    <xf numFmtId="0" fontId="9" fillId="6" borderId="0" xfId="0" applyFont="1" applyFill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7" fillId="6" borderId="0" xfId="0" applyFont="1" applyFill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4" fontId="18" fillId="0" borderId="5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" fontId="18" fillId="0" borderId="0" xfId="0" applyNumberFormat="1" applyFont="1" applyAlignment="1">
      <alignment horizontal="center" vertical="top" wrapText="1"/>
    </xf>
    <xf numFmtId="4" fontId="18" fillId="0" borderId="0" xfId="0" applyNumberFormat="1" applyFont="1" applyAlignment="1">
      <alignment vertical="top" wrapText="1"/>
    </xf>
    <xf numFmtId="4" fontId="36" fillId="6" borderId="1" xfId="0" applyNumberFormat="1" applyFont="1" applyFill="1" applyBorder="1" applyAlignment="1">
      <alignment vertical="top" wrapText="1"/>
    </xf>
    <xf numFmtId="4" fontId="38" fillId="6" borderId="1" xfId="0" applyNumberFormat="1" applyFont="1" applyFill="1" applyBorder="1" applyAlignment="1">
      <alignment vertical="top" wrapText="1"/>
    </xf>
    <xf numFmtId="4" fontId="20" fillId="7" borderId="1" xfId="0" applyNumberFormat="1" applyFont="1" applyFill="1" applyBorder="1" applyAlignment="1">
      <alignment vertical="top" wrapText="1"/>
    </xf>
    <xf numFmtId="43" fontId="3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48" fillId="0" borderId="0" xfId="6" applyNumberFormat="1" applyFont="1" applyProtection="1">
      <alignment vertical="center"/>
    </xf>
    <xf numFmtId="0" fontId="47" fillId="0" borderId="0" xfId="6" applyNumberFormat="1" applyProtection="1">
      <alignment vertical="center"/>
    </xf>
    <xf numFmtId="0" fontId="49" fillId="0" borderId="0" xfId="6" applyNumberFormat="1" applyFont="1" applyProtection="1">
      <alignment vertical="center"/>
    </xf>
    <xf numFmtId="0" fontId="4" fillId="0" borderId="1" xfId="7" applyNumberFormat="1" applyFont="1" applyBorder="1" applyProtection="1">
      <alignment horizontal="center" vertical="center" wrapText="1"/>
    </xf>
    <xf numFmtId="0" fontId="4" fillId="0" borderId="1" xfId="8" applyNumberFormat="1" applyFont="1" applyBorder="1" applyProtection="1">
      <alignment horizontal="center" vertical="center" wrapText="1"/>
    </xf>
    <xf numFmtId="0" fontId="3" fillId="0" borderId="1" xfId="8" applyNumberFormat="1" applyFont="1" applyBorder="1" applyProtection="1">
      <alignment horizontal="center" vertical="center" wrapText="1"/>
    </xf>
    <xf numFmtId="49" fontId="4" fillId="0" borderId="1" xfId="9" applyNumberFormat="1" applyFont="1" applyBorder="1" applyProtection="1">
      <alignment vertical="center" wrapText="1"/>
    </xf>
    <xf numFmtId="4" fontId="4" fillId="0" borderId="1" xfId="10" applyNumberFormat="1" applyFont="1" applyBorder="1" applyProtection="1">
      <alignment horizontal="right" vertical="center" shrinkToFit="1"/>
    </xf>
    <xf numFmtId="4" fontId="3" fillId="0" borderId="1" xfId="10" applyNumberFormat="1" applyFont="1" applyBorder="1" applyProtection="1">
      <alignment horizontal="right" vertical="center" shrinkToFit="1"/>
    </xf>
    <xf numFmtId="168" fontId="25" fillId="0" borderId="1" xfId="11" applyNumberFormat="1" applyFont="1" applyBorder="1" applyProtection="1">
      <alignment horizontal="left" vertical="center" wrapText="1" indent="1"/>
    </xf>
    <xf numFmtId="4" fontId="25" fillId="0" borderId="1" xfId="12" applyNumberFormat="1" applyFont="1" applyBorder="1" applyProtection="1">
      <alignment horizontal="right" vertical="center" shrinkToFit="1"/>
    </xf>
    <xf numFmtId="4" fontId="26" fillId="0" borderId="1" xfId="12" applyNumberFormat="1" applyFont="1" applyBorder="1" applyProtection="1">
      <alignment horizontal="right" vertical="center" shrinkToFit="1"/>
    </xf>
    <xf numFmtId="49" fontId="25" fillId="0" borderId="1" xfId="11" applyNumberFormat="1" applyFont="1" applyBorder="1" applyProtection="1">
      <alignment horizontal="left" vertical="center" wrapText="1" indent="1"/>
    </xf>
    <xf numFmtId="0" fontId="16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0" fontId="52" fillId="0" borderId="0" xfId="0" applyFont="1" applyAlignment="1">
      <alignment wrapText="1"/>
    </xf>
    <xf numFmtId="0" fontId="52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54" fillId="3" borderId="1" xfId="0" applyNumberFormat="1" applyFont="1" applyFill="1" applyBorder="1" applyAlignment="1">
      <alignment vertical="top" wrapText="1"/>
    </xf>
    <xf numFmtId="0" fontId="55" fillId="8" borderId="1" xfId="0" applyFont="1" applyFill="1" applyBorder="1" applyAlignment="1">
      <alignment vertical="top" wrapText="1"/>
    </xf>
    <xf numFmtId="4" fontId="55" fillId="8" borderId="1" xfId="0" applyNumberFormat="1" applyFont="1" applyFill="1" applyBorder="1" applyAlignment="1">
      <alignment vertical="top" wrapText="1"/>
    </xf>
    <xf numFmtId="0" fontId="55" fillId="8" borderId="0" xfId="0" applyFont="1" applyFill="1" applyBorder="1" applyAlignment="1">
      <alignment vertical="top" wrapText="1"/>
    </xf>
    <xf numFmtId="0" fontId="56" fillId="8" borderId="0" xfId="0" applyFont="1" applyFill="1" applyAlignment="1">
      <alignment wrapText="1"/>
    </xf>
    <xf numFmtId="0" fontId="57" fillId="0" borderId="0" xfId="0" applyFont="1" applyAlignment="1">
      <alignment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58" fillId="8" borderId="1" xfId="0" applyNumberFormat="1" applyFont="1" applyFill="1" applyBorder="1" applyAlignment="1">
      <alignment vertical="top" wrapText="1"/>
    </xf>
    <xf numFmtId="4" fontId="32" fillId="0" borderId="1" xfId="0" applyNumberFormat="1" applyFont="1" applyBorder="1" applyAlignment="1">
      <alignment vertical="top" wrapText="1"/>
    </xf>
    <xf numFmtId="0" fontId="55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54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57" fillId="6" borderId="0" xfId="0" applyFont="1" applyFill="1" applyAlignment="1">
      <alignment wrapText="1"/>
    </xf>
    <xf numFmtId="0" fontId="55" fillId="0" borderId="1" xfId="0" applyFont="1" applyBorder="1" applyAlignment="1">
      <alignment vertical="top" wrapText="1"/>
    </xf>
    <xf numFmtId="4" fontId="55" fillId="0" borderId="1" xfId="0" applyNumberFormat="1" applyFont="1" applyBorder="1" applyAlignment="1">
      <alignment vertical="top" wrapText="1"/>
    </xf>
    <xf numFmtId="0" fontId="55" fillId="0" borderId="0" xfId="0" applyFont="1" applyBorder="1" applyAlignment="1">
      <alignment vertical="top" wrapText="1"/>
    </xf>
    <xf numFmtId="0" fontId="56" fillId="0" borderId="0" xfId="0" applyFont="1" applyAlignment="1">
      <alignment wrapText="1"/>
    </xf>
    <xf numFmtId="0" fontId="16" fillId="6" borderId="1" xfId="0" applyFont="1" applyFill="1" applyBorder="1" applyAlignment="1">
      <alignment vertical="top" wrapText="1"/>
    </xf>
    <xf numFmtId="4" fontId="55" fillId="6" borderId="1" xfId="0" applyNumberFormat="1" applyFont="1" applyFill="1" applyBorder="1" applyAlignment="1">
      <alignment vertical="top" wrapText="1"/>
    </xf>
    <xf numFmtId="0" fontId="16" fillId="6" borderId="0" xfId="0" applyFont="1" applyFill="1" applyBorder="1" applyAlignment="1">
      <alignment vertical="top" wrapText="1"/>
    </xf>
    <xf numFmtId="0" fontId="52" fillId="6" borderId="0" xfId="0" applyFont="1" applyFill="1" applyAlignment="1">
      <alignment wrapText="1"/>
    </xf>
    <xf numFmtId="0" fontId="8" fillId="7" borderId="1" xfId="0" applyFont="1" applyFill="1" applyBorder="1" applyAlignment="1">
      <alignment vertical="top" wrapText="1"/>
    </xf>
    <xf numFmtId="4" fontId="8" fillId="7" borderId="1" xfId="0" applyNumberFormat="1" applyFont="1" applyFill="1" applyBorder="1" applyAlignment="1">
      <alignment vertical="top" wrapText="1"/>
    </xf>
    <xf numFmtId="0" fontId="8" fillId="7" borderId="0" xfId="0" applyFont="1" applyFill="1" applyBorder="1" applyAlignment="1">
      <alignment vertical="top" wrapText="1"/>
    </xf>
    <xf numFmtId="0" fontId="57" fillId="7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0" fontId="59" fillId="0" borderId="0" xfId="0" applyFont="1"/>
    <xf numFmtId="0" fontId="16" fillId="0" borderId="1" xfId="0" applyFont="1" applyBorder="1" applyAlignment="1">
      <alignment wrapText="1"/>
    </xf>
    <xf numFmtId="49" fontId="16" fillId="0" borderId="1" xfId="3" applyFont="1" applyBorder="1" applyAlignment="1" applyProtection="1">
      <alignment horizontal="left" vertical="center" wrapText="1"/>
    </xf>
    <xf numFmtId="168" fontId="16" fillId="0" borderId="1" xfId="3" applyNumberFormat="1" applyFont="1" applyBorder="1" applyAlignment="1" applyProtection="1">
      <alignment horizontal="left" vertical="center" wrapText="1"/>
    </xf>
    <xf numFmtId="0" fontId="40" fillId="4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8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59" fillId="5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7" applyNumberFormat="1" applyFont="1" applyBorder="1" applyProtection="1">
      <alignment horizontal="center" vertical="center" wrapText="1"/>
    </xf>
    <xf numFmtId="0" fontId="4" fillId="0" borderId="1" xfId="7" applyFont="1" applyBorder="1">
      <alignment horizontal="center" vertical="center" wrapText="1"/>
    </xf>
    <xf numFmtId="0" fontId="3" fillId="0" borderId="1" xfId="7" applyNumberFormat="1" applyFont="1" applyBorder="1" applyProtection="1">
      <alignment horizontal="center" vertical="center" wrapText="1"/>
    </xf>
    <xf numFmtId="0" fontId="3" fillId="0" borderId="1" xfId="7" applyFont="1" applyBorder="1">
      <alignment horizontal="center" vertical="center" wrapText="1"/>
    </xf>
    <xf numFmtId="4" fontId="44" fillId="0" borderId="0" xfId="0" applyNumberFormat="1" applyFont="1" applyAlignment="1">
      <alignment horizontal="center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18" fillId="0" borderId="6" xfId="0" applyNumberFormat="1" applyFont="1" applyBorder="1" applyAlignment="1">
      <alignment horizontal="right" vertical="top" wrapText="1"/>
    </xf>
    <xf numFmtId="4" fontId="18" fillId="0" borderId="7" xfId="0" applyNumberFormat="1" applyFont="1" applyBorder="1" applyAlignment="1">
      <alignment horizontal="right" vertical="top" wrapText="1"/>
    </xf>
    <xf numFmtId="4" fontId="18" fillId="0" borderId="5" xfId="0" applyNumberFormat="1" applyFont="1" applyBorder="1" applyAlignment="1">
      <alignment horizontal="right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7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40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88"/>
  <sheetViews>
    <sheetView topLeftCell="A58" workbookViewId="0">
      <selection activeCell="M70" sqref="M70"/>
    </sheetView>
  </sheetViews>
  <sheetFormatPr defaultRowHeight="15.75"/>
  <cols>
    <col min="1" max="1" width="83.5703125" style="345" customWidth="1"/>
    <col min="2" max="2" width="18.28515625" style="341" customWidth="1"/>
    <col min="3" max="3" width="17.7109375" style="341" customWidth="1"/>
    <col min="4" max="4" width="17.28515625" style="196" customWidth="1"/>
    <col min="5" max="5" width="19.42578125" style="196" customWidth="1"/>
    <col min="6" max="6" width="15.140625" style="188" hidden="1" customWidth="1"/>
    <col min="7" max="7" width="11.140625" style="268" hidden="1" customWidth="1"/>
    <col min="8" max="8" width="0" hidden="1" customWidth="1"/>
    <col min="9" max="9" width="13.28515625" hidden="1" customWidth="1"/>
    <col min="10" max="10" width="15.5703125" hidden="1" customWidth="1"/>
  </cols>
  <sheetData>
    <row r="1" spans="1:10">
      <c r="B1" s="340"/>
      <c r="C1" s="340"/>
    </row>
    <row r="2" spans="1:10" ht="52.5" customHeight="1">
      <c r="A2" s="451" t="s">
        <v>540</v>
      </c>
      <c r="B2" s="451"/>
      <c r="C2" s="451"/>
      <c r="D2" s="451"/>
      <c r="E2" s="451"/>
      <c r="F2" s="451"/>
    </row>
    <row r="4" spans="1:10" ht="78.75" customHeight="1">
      <c r="A4" s="452"/>
      <c r="B4" s="454" t="s">
        <v>528</v>
      </c>
      <c r="C4" s="456" t="s">
        <v>42</v>
      </c>
      <c r="D4" s="456"/>
      <c r="E4" s="456"/>
    </row>
    <row r="5" spans="1:10">
      <c r="A5" s="453"/>
      <c r="B5" s="455"/>
      <c r="C5" s="191" t="s">
        <v>263</v>
      </c>
      <c r="D5" s="346" t="s">
        <v>382</v>
      </c>
      <c r="E5" s="346" t="s">
        <v>492</v>
      </c>
    </row>
    <row r="6" spans="1:10" ht="31.5">
      <c r="A6" s="195" t="s">
        <v>474</v>
      </c>
      <c r="B6" s="342">
        <f>B7+B26+B31+B42</f>
        <v>21151595.950000003</v>
      </c>
      <c r="C6" s="342">
        <f>C7+C26+C31+C42</f>
        <v>21349999.960000001</v>
      </c>
      <c r="D6" s="342">
        <f>D7+D26+D31+D42</f>
        <v>17470000</v>
      </c>
      <c r="E6" s="342">
        <f>E7+E26+E31+E42</f>
        <v>17450000</v>
      </c>
      <c r="F6" s="188">
        <f t="shared" ref="F6:F38" si="0">C6+D6+E6</f>
        <v>56269999.960000001</v>
      </c>
      <c r="I6" s="25">
        <f>D6-'Пр. 5'!D23</f>
        <v>-330000</v>
      </c>
      <c r="J6" s="25">
        <f>E6-'Пр. 5'!E23</f>
        <v>-650000</v>
      </c>
    </row>
    <row r="7" spans="1:10" s="30" customFormat="1" ht="56.25">
      <c r="A7" s="347" t="s">
        <v>473</v>
      </c>
      <c r="B7" s="342">
        <f>B8+B13+B16+B19+B21+B23</f>
        <v>7215735.6600000001</v>
      </c>
      <c r="C7" s="342">
        <f>C8+C13+C16+C19+C21+C23</f>
        <v>7416363.4199999999</v>
      </c>
      <c r="D7" s="342">
        <f>D8+D13+D16+D19+D21+D23</f>
        <v>7391917.4199999999</v>
      </c>
      <c r="E7" s="342">
        <f>E8+E13+E16+E19+E21+E23</f>
        <v>7411917.4199999999</v>
      </c>
      <c r="F7" s="188">
        <f t="shared" si="0"/>
        <v>22220198.259999998</v>
      </c>
      <c r="G7" s="331"/>
    </row>
    <row r="8" spans="1:10" ht="31.5">
      <c r="A8" s="195" t="s">
        <v>264</v>
      </c>
      <c r="B8" s="342">
        <f>SUM(B9:B12)</f>
        <v>5700173.0199999996</v>
      </c>
      <c r="C8" s="342">
        <f>SUM(C9:C12)</f>
        <v>5769000</v>
      </c>
      <c r="D8" s="342">
        <f t="shared" ref="D8:E8" si="1">SUM(D9:D12)</f>
        <v>5759000</v>
      </c>
      <c r="E8" s="342">
        <f t="shared" si="1"/>
        <v>5759000</v>
      </c>
      <c r="F8" s="188">
        <f t="shared" si="0"/>
        <v>17287000</v>
      </c>
    </row>
    <row r="9" spans="1:10" s="35" customFormat="1" ht="63">
      <c r="A9" s="197" t="s">
        <v>188</v>
      </c>
      <c r="B9" s="343">
        <v>892000</v>
      </c>
      <c r="C9" s="343">
        <f>'Пр. 9'!G15</f>
        <v>937000</v>
      </c>
      <c r="D9" s="343">
        <f>Пр.10!G15</f>
        <v>937000</v>
      </c>
      <c r="E9" s="343">
        <f>Пр.10!H15</f>
        <v>937000</v>
      </c>
      <c r="F9" s="206">
        <f t="shared" si="0"/>
        <v>2811000</v>
      </c>
      <c r="G9" s="332"/>
    </row>
    <row r="10" spans="1:10" s="35" customFormat="1" ht="63">
      <c r="A10" s="197" t="s">
        <v>189</v>
      </c>
      <c r="B10" s="343">
        <v>3237000</v>
      </c>
      <c r="C10" s="343">
        <f>'Пр. 9'!G18</f>
        <v>3392000</v>
      </c>
      <c r="D10" s="343">
        <f>Пр.10!G18</f>
        <v>3392000</v>
      </c>
      <c r="E10" s="343">
        <f>Пр.10!H18</f>
        <v>3392000</v>
      </c>
      <c r="F10" s="206">
        <f t="shared" si="0"/>
        <v>10176000</v>
      </c>
      <c r="G10" s="332"/>
    </row>
    <row r="11" spans="1:10" s="35" customFormat="1" ht="31.5">
      <c r="A11" s="197" t="s">
        <v>190</v>
      </c>
      <c r="B11" s="343">
        <v>1550000</v>
      </c>
      <c r="C11" s="343">
        <f>'Пр. 9'!G19</f>
        <v>1400000</v>
      </c>
      <c r="D11" s="343">
        <f>Пр.10!G19</f>
        <v>1400000</v>
      </c>
      <c r="E11" s="343">
        <f>Пр.10!H19</f>
        <v>1400000</v>
      </c>
      <c r="F11" s="206">
        <f t="shared" si="0"/>
        <v>4200000</v>
      </c>
      <c r="G11" s="332"/>
    </row>
    <row r="12" spans="1:10" s="35" customFormat="1" ht="31.5">
      <c r="A12" s="197" t="s">
        <v>191</v>
      </c>
      <c r="B12" s="343">
        <v>21173.02</v>
      </c>
      <c r="C12" s="343">
        <f>'Пр. 9'!G20</f>
        <v>40000</v>
      </c>
      <c r="D12" s="343">
        <f>Пр.10!G20</f>
        <v>30000</v>
      </c>
      <c r="E12" s="343">
        <f>Пр.10!H20</f>
        <v>30000</v>
      </c>
      <c r="F12" s="206">
        <f t="shared" si="0"/>
        <v>100000</v>
      </c>
      <c r="G12" s="332"/>
    </row>
    <row r="13" spans="1:10" ht="31.5">
      <c r="A13" s="195" t="s">
        <v>265</v>
      </c>
      <c r="B13" s="342">
        <f>SUM(B14:B15)</f>
        <v>70714.95</v>
      </c>
      <c r="C13" s="342">
        <f>SUM(C14:C15)</f>
        <v>11736.14</v>
      </c>
      <c r="D13" s="342">
        <f t="shared" ref="D13:E13" si="2">SUM(D14:D15)</f>
        <v>22481.42</v>
      </c>
      <c r="E13" s="342">
        <f t="shared" si="2"/>
        <v>16190.14</v>
      </c>
      <c r="F13" s="188">
        <f t="shared" si="0"/>
        <v>50407.7</v>
      </c>
    </row>
    <row r="14" spans="1:10" s="35" customFormat="1" ht="63">
      <c r="A14" s="197" t="s">
        <v>217</v>
      </c>
      <c r="B14" s="343">
        <v>65714.95</v>
      </c>
      <c r="C14" s="343">
        <f>'Пр. 9'!G26</f>
        <v>10736.14</v>
      </c>
      <c r="D14" s="343">
        <f>Пр.10!G26</f>
        <v>21481.42</v>
      </c>
      <c r="E14" s="343">
        <f>Пр.10!H26</f>
        <v>15190.14</v>
      </c>
      <c r="F14" s="206">
        <f t="shared" si="0"/>
        <v>47407.7</v>
      </c>
      <c r="G14" s="332"/>
    </row>
    <row r="15" spans="1:10" s="35" customFormat="1" ht="47.25">
      <c r="A15" s="197" t="s">
        <v>218</v>
      </c>
      <c r="B15" s="343">
        <v>5000</v>
      </c>
      <c r="C15" s="343">
        <f>'Пр. 9'!G27</f>
        <v>1000</v>
      </c>
      <c r="D15" s="343">
        <f>Пр.10!G27</f>
        <v>1000</v>
      </c>
      <c r="E15" s="343">
        <f>Пр.10!H27</f>
        <v>1000</v>
      </c>
      <c r="F15" s="206">
        <f t="shared" si="0"/>
        <v>3000</v>
      </c>
      <c r="G15" s="332"/>
    </row>
    <row r="16" spans="1:10" ht="31.5">
      <c r="A16" s="195" t="s">
        <v>266</v>
      </c>
      <c r="B16" s="342">
        <f>B17+B18</f>
        <v>225500</v>
      </c>
      <c r="C16" s="342">
        <f>C17+C18</f>
        <v>232400</v>
      </c>
      <c r="D16" s="342">
        <f t="shared" ref="D16:E16" si="3">D17+D18</f>
        <v>234700</v>
      </c>
      <c r="E16" s="342">
        <f t="shared" si="3"/>
        <v>243500</v>
      </c>
      <c r="F16" s="188">
        <f t="shared" si="0"/>
        <v>710600</v>
      </c>
    </row>
    <row r="17" spans="1:7" s="35" customFormat="1" ht="78.75">
      <c r="A17" s="197" t="s">
        <v>193</v>
      </c>
      <c r="B17" s="343">
        <v>189298.71</v>
      </c>
      <c r="C17" s="343">
        <f>'Пр. 9'!G30</f>
        <v>190000</v>
      </c>
      <c r="D17" s="343">
        <f>Пр.10!G30</f>
        <v>190000</v>
      </c>
      <c r="E17" s="343">
        <f>Пр.10!H30</f>
        <v>190000</v>
      </c>
      <c r="F17" s="206">
        <f t="shared" si="0"/>
        <v>570000</v>
      </c>
      <c r="G17" s="332"/>
    </row>
    <row r="18" spans="1:7" s="35" customFormat="1" ht="47.25">
      <c r="A18" s="197" t="s">
        <v>194</v>
      </c>
      <c r="B18" s="343">
        <v>36201.29</v>
      </c>
      <c r="C18" s="343">
        <f>'Пр. 9'!G31</f>
        <v>42400</v>
      </c>
      <c r="D18" s="343">
        <f>Пр.10!G31</f>
        <v>44700</v>
      </c>
      <c r="E18" s="343">
        <f>Пр.10!H31</f>
        <v>53500</v>
      </c>
      <c r="F18" s="206">
        <f t="shared" si="0"/>
        <v>140600</v>
      </c>
      <c r="G18" s="332"/>
    </row>
    <row r="19" spans="1:7" ht="31.5">
      <c r="A19" s="195" t="s">
        <v>267</v>
      </c>
      <c r="B19" s="342">
        <f>B20</f>
        <v>0</v>
      </c>
      <c r="C19" s="342">
        <f>C20</f>
        <v>27491.279999999999</v>
      </c>
      <c r="D19" s="342">
        <f t="shared" ref="D19:E19" si="4">D20</f>
        <v>0</v>
      </c>
      <c r="E19" s="342">
        <f t="shared" si="4"/>
        <v>27491.279999999999</v>
      </c>
      <c r="F19" s="188">
        <f t="shared" si="0"/>
        <v>54982.559999999998</v>
      </c>
    </row>
    <row r="20" spans="1:7" s="35" customFormat="1" ht="63">
      <c r="A20" s="197" t="s">
        <v>192</v>
      </c>
      <c r="B20" s="343">
        <v>0</v>
      </c>
      <c r="C20" s="343">
        <f>безвозм.пост.!C56</f>
        <v>27491.279999999999</v>
      </c>
      <c r="D20" s="343">
        <v>0</v>
      </c>
      <c r="E20" s="343">
        <f>безвозм.пост.!E56</f>
        <v>27491.279999999999</v>
      </c>
      <c r="F20" s="206">
        <f t="shared" si="0"/>
        <v>54982.559999999998</v>
      </c>
      <c r="G20" s="332"/>
    </row>
    <row r="21" spans="1:7" ht="37.5" customHeight="1">
      <c r="A21" s="195" t="s">
        <v>268</v>
      </c>
      <c r="B21" s="342">
        <f>B22</f>
        <v>224469.94</v>
      </c>
      <c r="C21" s="342">
        <f>C22</f>
        <v>230000</v>
      </c>
      <c r="D21" s="342">
        <f t="shared" ref="D21:E21" si="5">D22</f>
        <v>230000</v>
      </c>
      <c r="E21" s="342">
        <f t="shared" si="5"/>
        <v>220000</v>
      </c>
      <c r="F21" s="188">
        <f t="shared" si="0"/>
        <v>680000</v>
      </c>
    </row>
    <row r="22" spans="1:7" s="35" customFormat="1" ht="36" customHeight="1">
      <c r="A22" s="197" t="s">
        <v>195</v>
      </c>
      <c r="B22" s="343">
        <v>224469.94</v>
      </c>
      <c r="C22" s="343">
        <f>'Пр. 9'!G52</f>
        <v>230000</v>
      </c>
      <c r="D22" s="343">
        <f>Пр.10!G51</f>
        <v>230000</v>
      </c>
      <c r="E22" s="343">
        <f>Пр.10!H51</f>
        <v>220000</v>
      </c>
      <c r="F22" s="206">
        <f t="shared" si="0"/>
        <v>680000</v>
      </c>
      <c r="G22" s="332"/>
    </row>
    <row r="23" spans="1:7" ht="31.5">
      <c r="A23" s="195" t="s">
        <v>269</v>
      </c>
      <c r="B23" s="342">
        <f>B24+B25</f>
        <v>994877.75</v>
      </c>
      <c r="C23" s="342">
        <f>C24+C25</f>
        <v>1145736</v>
      </c>
      <c r="D23" s="342">
        <f t="shared" ref="D23:E23" si="6">D24+D25</f>
        <v>1145736</v>
      </c>
      <c r="E23" s="342">
        <f t="shared" si="6"/>
        <v>1145736</v>
      </c>
      <c r="F23" s="188">
        <f t="shared" si="0"/>
        <v>3437208</v>
      </c>
    </row>
    <row r="24" spans="1:7" s="35" customFormat="1" ht="78.75">
      <c r="A24" s="218" t="s">
        <v>261</v>
      </c>
      <c r="B24" s="343">
        <v>306961.75</v>
      </c>
      <c r="C24" s="343">
        <f>'Пр. 9'!G39</f>
        <v>357005</v>
      </c>
      <c r="D24" s="343">
        <f>Пр.10!G38</f>
        <v>357005</v>
      </c>
      <c r="E24" s="343">
        <f>Пр.10!H38</f>
        <v>357005</v>
      </c>
      <c r="F24" s="206">
        <f t="shared" si="0"/>
        <v>1071015</v>
      </c>
      <c r="G24" s="332"/>
    </row>
    <row r="25" spans="1:7" s="30" customFormat="1" ht="31.5">
      <c r="A25" s="218" t="s">
        <v>256</v>
      </c>
      <c r="B25" s="343">
        <v>687916</v>
      </c>
      <c r="C25" s="343">
        <f>'Пр. 9'!G40</f>
        <v>788731</v>
      </c>
      <c r="D25" s="343">
        <f>Пр.10!G39</f>
        <v>788731</v>
      </c>
      <c r="E25" s="343">
        <f>Пр.10!H39</f>
        <v>788731</v>
      </c>
      <c r="F25" s="206">
        <f t="shared" si="0"/>
        <v>2366193</v>
      </c>
      <c r="G25" s="331"/>
    </row>
    <row r="26" spans="1:7" ht="56.25">
      <c r="A26" s="347" t="s">
        <v>476</v>
      </c>
      <c r="B26" s="342">
        <f>B27+B29</f>
        <v>976315.23</v>
      </c>
      <c r="C26" s="342">
        <f>C27+C29</f>
        <v>1050000</v>
      </c>
      <c r="D26" s="342">
        <f t="shared" ref="D26:E26" si="7">D27+D29</f>
        <v>1100000</v>
      </c>
      <c r="E26" s="342">
        <f t="shared" si="7"/>
        <v>1100000</v>
      </c>
      <c r="F26" s="188">
        <f t="shared" si="0"/>
        <v>3250000</v>
      </c>
      <c r="G26" s="331"/>
    </row>
    <row r="27" spans="1:7" s="35" customFormat="1">
      <c r="A27" s="195" t="s">
        <v>307</v>
      </c>
      <c r="B27" s="342">
        <f>B28</f>
        <v>976315.23</v>
      </c>
      <c r="C27" s="342">
        <f>C28</f>
        <v>950000</v>
      </c>
      <c r="D27" s="342">
        <f t="shared" ref="D27:E27" si="8">D28</f>
        <v>1000000</v>
      </c>
      <c r="E27" s="342">
        <f t="shared" si="8"/>
        <v>1000000</v>
      </c>
      <c r="F27" s="188">
        <f t="shared" si="0"/>
        <v>2950000</v>
      </c>
      <c r="G27" s="332"/>
    </row>
    <row r="28" spans="1:7" s="35" customFormat="1" ht="63.75" thickBot="1">
      <c r="A28" s="348" t="s">
        <v>207</v>
      </c>
      <c r="B28" s="343">
        <v>976315.23</v>
      </c>
      <c r="C28" s="343">
        <f>'Пр. 9'!G34</f>
        <v>950000</v>
      </c>
      <c r="D28" s="343">
        <f>Пр.10!G34</f>
        <v>1000000</v>
      </c>
      <c r="E28" s="343">
        <f>Пр.10!H34</f>
        <v>1000000</v>
      </c>
      <c r="F28" s="206">
        <f t="shared" si="0"/>
        <v>2950000</v>
      </c>
      <c r="G28" s="332"/>
    </row>
    <row r="29" spans="1:7" s="35" customFormat="1">
      <c r="A29" s="195" t="s">
        <v>308</v>
      </c>
      <c r="B29" s="342">
        <f>B30</f>
        <v>0</v>
      </c>
      <c r="C29" s="342">
        <f>C30</f>
        <v>100000</v>
      </c>
      <c r="D29" s="342">
        <f t="shared" ref="D29:E29" si="9">D30</f>
        <v>100000</v>
      </c>
      <c r="E29" s="342">
        <f t="shared" si="9"/>
        <v>100000</v>
      </c>
      <c r="F29" s="188">
        <f t="shared" si="0"/>
        <v>300000</v>
      </c>
      <c r="G29" s="332"/>
    </row>
    <row r="30" spans="1:7" s="35" customFormat="1" ht="47.25">
      <c r="A30" s="197" t="s">
        <v>310</v>
      </c>
      <c r="B30" s="343">
        <v>0</v>
      </c>
      <c r="C30" s="343">
        <f>'Пр. 9'!G24</f>
        <v>100000</v>
      </c>
      <c r="D30" s="343">
        <f>Пр.10!G24</f>
        <v>100000</v>
      </c>
      <c r="E30" s="343">
        <f>Пр.10!H24</f>
        <v>100000</v>
      </c>
      <c r="F30" s="206">
        <f t="shared" si="0"/>
        <v>300000</v>
      </c>
      <c r="G30" s="332"/>
    </row>
    <row r="31" spans="1:7" s="31" customFormat="1" ht="56.25">
      <c r="A31" s="347" t="s">
        <v>477</v>
      </c>
      <c r="B31" s="342">
        <f>B32+B36+B38+B40</f>
        <v>4377781</v>
      </c>
      <c r="C31" s="342">
        <f>C32+C36+C38+C40</f>
        <v>4317781</v>
      </c>
      <c r="D31" s="342">
        <f>D32+D36+D38+D40</f>
        <v>2117781</v>
      </c>
      <c r="E31" s="342">
        <f>E32+E36+E38+E40</f>
        <v>2087781</v>
      </c>
      <c r="F31" s="188">
        <f t="shared" si="0"/>
        <v>8523343</v>
      </c>
      <c r="G31" s="331"/>
    </row>
    <row r="32" spans="1:7" s="35" customFormat="1">
      <c r="A32" s="195" t="s">
        <v>183</v>
      </c>
      <c r="B32" s="342">
        <f>SUM(B33:B35)</f>
        <v>2642781</v>
      </c>
      <c r="C32" s="342">
        <f t="shared" ref="C32:E32" si="10">SUM(C33:C35)</f>
        <v>2622781</v>
      </c>
      <c r="D32" s="342">
        <f t="shared" si="10"/>
        <v>522781</v>
      </c>
      <c r="E32" s="342">
        <f t="shared" si="10"/>
        <v>522781</v>
      </c>
      <c r="F32" s="188">
        <f t="shared" si="0"/>
        <v>3668343</v>
      </c>
      <c r="G32" s="332"/>
    </row>
    <row r="33" spans="1:7" s="30" customFormat="1" ht="48" customHeight="1">
      <c r="A33" s="197" t="s">
        <v>208</v>
      </c>
      <c r="B33" s="343">
        <v>70000</v>
      </c>
      <c r="C33" s="343">
        <f>'Пр. 9'!G48</f>
        <v>200000</v>
      </c>
      <c r="D33" s="343">
        <f>Пр.10!G47</f>
        <v>200000</v>
      </c>
      <c r="E33" s="343">
        <f>Пр.10!H47</f>
        <v>200000</v>
      </c>
      <c r="F33" s="206">
        <f t="shared" si="0"/>
        <v>600000</v>
      </c>
      <c r="G33" s="331"/>
    </row>
    <row r="34" spans="1:7" s="35" customFormat="1" ht="110.25">
      <c r="A34" s="337" t="s">
        <v>541</v>
      </c>
      <c r="B34" s="344">
        <v>472781</v>
      </c>
      <c r="C34" s="344">
        <f>'Пр. 7 '!E42</f>
        <v>322781</v>
      </c>
      <c r="D34" s="344">
        <f>'Пр. 8'!E42</f>
        <v>322781</v>
      </c>
      <c r="E34" s="344">
        <f>'Пр. 8'!F42</f>
        <v>322781</v>
      </c>
      <c r="F34" s="206">
        <f t="shared" si="0"/>
        <v>968343</v>
      </c>
      <c r="G34" s="332"/>
    </row>
    <row r="35" spans="1:7" s="35" customFormat="1" ht="78.75">
      <c r="A35" s="337" t="s">
        <v>491</v>
      </c>
      <c r="B35" s="344">
        <v>2100000</v>
      </c>
      <c r="C35" s="344">
        <f>'Пр. 7 '!E43</f>
        <v>2100000</v>
      </c>
      <c r="D35" s="344">
        <f>'Пр. 8'!E43</f>
        <v>0</v>
      </c>
      <c r="E35" s="344">
        <f>'Пр. 8'!F43</f>
        <v>0</v>
      </c>
      <c r="F35" s="206"/>
      <c r="G35" s="332"/>
    </row>
    <row r="36" spans="1:7" s="31" customFormat="1" ht="16.5" customHeight="1">
      <c r="A36" s="195" t="s">
        <v>184</v>
      </c>
      <c r="B36" s="342">
        <f>B37</f>
        <v>1250000</v>
      </c>
      <c r="C36" s="342">
        <f>C37</f>
        <v>1150000</v>
      </c>
      <c r="D36" s="342">
        <f t="shared" ref="D36:E40" si="11">D37</f>
        <v>1050000</v>
      </c>
      <c r="E36" s="342">
        <f t="shared" si="11"/>
        <v>1020000</v>
      </c>
      <c r="F36" s="188">
        <f t="shared" si="0"/>
        <v>3220000</v>
      </c>
      <c r="G36" s="333"/>
    </row>
    <row r="37" spans="1:7" s="35" customFormat="1" ht="48" thickBot="1">
      <c r="A37" s="348" t="s">
        <v>209</v>
      </c>
      <c r="B37" s="343">
        <v>1250000</v>
      </c>
      <c r="C37" s="343">
        <f>'Пр. 9'!G49</f>
        <v>1150000</v>
      </c>
      <c r="D37" s="343">
        <f>Пр.10!G48</f>
        <v>1050000</v>
      </c>
      <c r="E37" s="343">
        <f>Пр.10!H48</f>
        <v>1020000</v>
      </c>
      <c r="F37" s="206">
        <f t="shared" si="0"/>
        <v>3220000</v>
      </c>
      <c r="G37" s="332"/>
    </row>
    <row r="38" spans="1:7" s="35" customFormat="1">
      <c r="A38" s="195" t="s">
        <v>363</v>
      </c>
      <c r="B38" s="342">
        <f>B39</f>
        <v>150000</v>
      </c>
      <c r="C38" s="342">
        <f>C39</f>
        <v>210000</v>
      </c>
      <c r="D38" s="342">
        <f t="shared" si="11"/>
        <v>210000</v>
      </c>
      <c r="E38" s="342">
        <f t="shared" si="11"/>
        <v>210000</v>
      </c>
      <c r="F38" s="188">
        <f t="shared" si="0"/>
        <v>630000</v>
      </c>
      <c r="G38" s="332"/>
    </row>
    <row r="39" spans="1:7" s="35" customFormat="1" ht="32.25" thickBot="1">
      <c r="A39" s="348" t="s">
        <v>362</v>
      </c>
      <c r="B39" s="343">
        <v>150000</v>
      </c>
      <c r="C39" s="343">
        <f>'Пр. 9'!G46</f>
        <v>210000</v>
      </c>
      <c r="D39" s="343">
        <f>Пр.10!G45</f>
        <v>210000</v>
      </c>
      <c r="E39" s="343">
        <f>Пр.10!H45</f>
        <v>210000</v>
      </c>
      <c r="F39" s="206"/>
      <c r="G39" s="332"/>
    </row>
    <row r="40" spans="1:7" s="35" customFormat="1" ht="31.5">
      <c r="A40" s="195" t="s">
        <v>365</v>
      </c>
      <c r="B40" s="342">
        <f>B41</f>
        <v>335000</v>
      </c>
      <c r="C40" s="342">
        <f>C41</f>
        <v>335000</v>
      </c>
      <c r="D40" s="342">
        <f t="shared" si="11"/>
        <v>335000</v>
      </c>
      <c r="E40" s="342">
        <f t="shared" si="11"/>
        <v>335000</v>
      </c>
      <c r="F40" s="188">
        <f>C40+D40+E40</f>
        <v>1005000</v>
      </c>
      <c r="G40" s="332"/>
    </row>
    <row r="41" spans="1:7" s="35" customFormat="1" ht="32.25" thickBot="1">
      <c r="A41" s="348" t="s">
        <v>252</v>
      </c>
      <c r="B41" s="343">
        <v>335000</v>
      </c>
      <c r="C41" s="343">
        <f>'Пр. 9'!G45</f>
        <v>335000</v>
      </c>
      <c r="D41" s="343">
        <f>Пр.10!G44</f>
        <v>335000</v>
      </c>
      <c r="E41" s="343">
        <f>Пр.10!H44</f>
        <v>335000</v>
      </c>
      <c r="F41" s="206"/>
      <c r="G41" s="332"/>
    </row>
    <row r="42" spans="1:7" s="35" customFormat="1" ht="55.5" customHeight="1">
      <c r="A42" s="347" t="s">
        <v>478</v>
      </c>
      <c r="B42" s="342">
        <f>B43+B48+B50+B52+B57+B59</f>
        <v>8581764.0600000005</v>
      </c>
      <c r="C42" s="342">
        <f>C43+C48+C50+C52+C57+C59</f>
        <v>8565855.5399999991</v>
      </c>
      <c r="D42" s="342">
        <f>D43+D48+D50+D52+D57</f>
        <v>6860301.5800000001</v>
      </c>
      <c r="E42" s="342">
        <f>E43+E48+E50+E52+E57</f>
        <v>6850301.5800000001</v>
      </c>
      <c r="F42" s="188">
        <f>C42+D42+E42</f>
        <v>22276458.699999999</v>
      </c>
      <c r="G42" s="331"/>
    </row>
    <row r="43" spans="1:7" s="35" customFormat="1" ht="31.5">
      <c r="A43" s="195" t="s">
        <v>185</v>
      </c>
      <c r="B43" s="342">
        <f>SUM(B44:B47)</f>
        <v>5593598</v>
      </c>
      <c r="C43" s="342">
        <f>SUM(C44:C47)</f>
        <v>4916947</v>
      </c>
      <c r="D43" s="342">
        <f t="shared" ref="D43:E43" si="12">SUM(D44:D47)</f>
        <v>4271902</v>
      </c>
      <c r="E43" s="342">
        <f t="shared" si="12"/>
        <v>4261902</v>
      </c>
      <c r="F43" s="188">
        <f t="shared" ref="F43:F59" si="13">C43+D43+E43</f>
        <v>13450751</v>
      </c>
      <c r="G43" s="332"/>
    </row>
    <row r="44" spans="1:7" s="35" customFormat="1" ht="63">
      <c r="A44" s="197" t="s">
        <v>211</v>
      </c>
      <c r="B44" s="343">
        <v>1752905</v>
      </c>
      <c r="C44" s="343">
        <f>'Пр. 9'!G57</f>
        <v>1711902</v>
      </c>
      <c r="D44" s="343">
        <f>Пр.10!G56</f>
        <v>1711902</v>
      </c>
      <c r="E44" s="343">
        <f>'Пр. 8'!F52</f>
        <v>1711902</v>
      </c>
      <c r="F44" s="206">
        <f t="shared" si="13"/>
        <v>5135706</v>
      </c>
      <c r="G44" s="332"/>
    </row>
    <row r="45" spans="1:7" s="35" customFormat="1" ht="79.5" customHeight="1">
      <c r="A45" s="197" t="s">
        <v>206</v>
      </c>
      <c r="B45" s="343">
        <v>37857</v>
      </c>
      <c r="C45" s="343">
        <f>'Пр. 9'!G58</f>
        <v>32545</v>
      </c>
      <c r="D45" s="343">
        <f>'Пр. 8'!E53</f>
        <v>0</v>
      </c>
      <c r="E45" s="343">
        <f>'Пр. 8'!F53</f>
        <v>0</v>
      </c>
      <c r="F45" s="206">
        <f t="shared" si="13"/>
        <v>32545</v>
      </c>
      <c r="G45" s="332"/>
    </row>
    <row r="46" spans="1:7" s="35" customFormat="1" ht="33" customHeight="1">
      <c r="A46" s="197" t="s">
        <v>212</v>
      </c>
      <c r="B46" s="343">
        <v>3744145</v>
      </c>
      <c r="C46" s="343">
        <f>'Пр. 9'!G59</f>
        <v>3120000</v>
      </c>
      <c r="D46" s="343">
        <f>Пр.10!G58</f>
        <v>2500000</v>
      </c>
      <c r="E46" s="343">
        <f>Пр.10!H58</f>
        <v>2500000</v>
      </c>
      <c r="F46" s="206">
        <f t="shared" si="13"/>
        <v>8120000</v>
      </c>
      <c r="G46" s="332"/>
    </row>
    <row r="47" spans="1:7" s="35" customFormat="1" ht="31.5">
      <c r="A47" s="197" t="s">
        <v>213</v>
      </c>
      <c r="B47" s="343">
        <v>58691</v>
      </c>
      <c r="C47" s="343">
        <f>'Пр. 9'!G60</f>
        <v>52500</v>
      </c>
      <c r="D47" s="343">
        <f>Пр.10!G59</f>
        <v>60000</v>
      </c>
      <c r="E47" s="343">
        <f>Пр.10!H59</f>
        <v>50000</v>
      </c>
      <c r="F47" s="206">
        <f t="shared" si="13"/>
        <v>162500</v>
      </c>
      <c r="G47" s="332"/>
    </row>
    <row r="48" spans="1:7" s="35" customFormat="1" ht="31.5">
      <c r="A48" s="195" t="s">
        <v>186</v>
      </c>
      <c r="B48" s="342">
        <f>B49</f>
        <v>8250</v>
      </c>
      <c r="C48" s="342">
        <f>C49</f>
        <v>100000</v>
      </c>
      <c r="D48" s="342">
        <f t="shared" ref="D48:E48" si="14">D49</f>
        <v>100000</v>
      </c>
      <c r="E48" s="342">
        <f t="shared" si="14"/>
        <v>100000</v>
      </c>
      <c r="F48" s="188">
        <f t="shared" si="13"/>
        <v>300000</v>
      </c>
      <c r="G48" s="332"/>
    </row>
    <row r="49" spans="1:7" s="35" customFormat="1" ht="31.5">
      <c r="A49" s="197" t="s">
        <v>214</v>
      </c>
      <c r="B49" s="343">
        <v>8250</v>
      </c>
      <c r="C49" s="343">
        <f>'Пр. 9'!G72</f>
        <v>100000</v>
      </c>
      <c r="D49" s="343">
        <f>Пр.10!G70</f>
        <v>100000</v>
      </c>
      <c r="E49" s="343">
        <f>Пр.10!H70</f>
        <v>100000</v>
      </c>
      <c r="F49" s="206">
        <f t="shared" si="13"/>
        <v>300000</v>
      </c>
      <c r="G49" s="332"/>
    </row>
    <row r="50" spans="1:7" s="35" customFormat="1" ht="31.5">
      <c r="A50" s="195" t="s">
        <v>187</v>
      </c>
      <c r="B50" s="342">
        <f>B51</f>
        <v>35943.01</v>
      </c>
      <c r="C50" s="342">
        <f>C51</f>
        <v>500000</v>
      </c>
      <c r="D50" s="342">
        <f t="shared" ref="D50:E50" si="15">D51</f>
        <v>500000</v>
      </c>
      <c r="E50" s="342">
        <f t="shared" si="15"/>
        <v>500000</v>
      </c>
      <c r="F50" s="188">
        <f t="shared" si="13"/>
        <v>1500000</v>
      </c>
      <c r="G50" s="332"/>
    </row>
    <row r="51" spans="1:7" s="35" customFormat="1" ht="63">
      <c r="A51" s="349" t="s">
        <v>210</v>
      </c>
      <c r="B51" s="343">
        <v>35943.01</v>
      </c>
      <c r="C51" s="343">
        <f>'Пр. 9'!G74</f>
        <v>500000</v>
      </c>
      <c r="D51" s="343">
        <f>Пр.10!G72</f>
        <v>500000</v>
      </c>
      <c r="E51" s="343">
        <f>Пр.10!H72</f>
        <v>500000</v>
      </c>
      <c r="F51" s="206">
        <f t="shared" si="13"/>
        <v>1500000</v>
      </c>
      <c r="G51" s="332"/>
    </row>
    <row r="52" spans="1:7" s="35" customFormat="1">
      <c r="A52" s="195" t="s">
        <v>221</v>
      </c>
      <c r="B52" s="342">
        <f>SUM(B53:B56)</f>
        <v>1204710.0500000003</v>
      </c>
      <c r="C52" s="342">
        <f>SUM(C53:C56)</f>
        <v>1198010.54</v>
      </c>
      <c r="D52" s="342">
        <f t="shared" ref="D52:E52" si="16">SUM(D53:D56)</f>
        <v>788399.58</v>
      </c>
      <c r="E52" s="342">
        <f t="shared" si="16"/>
        <v>788399.58</v>
      </c>
      <c r="F52" s="188">
        <f t="shared" si="13"/>
        <v>2774809.7</v>
      </c>
      <c r="G52" s="332"/>
    </row>
    <row r="53" spans="1:7" s="35" customFormat="1" ht="96.75" customHeight="1">
      <c r="A53" s="197" t="s">
        <v>222</v>
      </c>
      <c r="B53" s="343">
        <v>649606.68000000005</v>
      </c>
      <c r="C53" s="343">
        <f>'Пр. 9'!G63</f>
        <v>697071</v>
      </c>
      <c r="D53" s="343">
        <f>Пр.10!G61</f>
        <v>697071</v>
      </c>
      <c r="E53" s="343">
        <f>Пр.10!H61</f>
        <v>697071</v>
      </c>
      <c r="F53" s="206">
        <f t="shared" si="13"/>
        <v>2091213</v>
      </c>
      <c r="G53" s="332"/>
    </row>
    <row r="54" spans="1:7" s="35" customFormat="1" ht="63">
      <c r="A54" s="197" t="s">
        <v>223</v>
      </c>
      <c r="B54" s="343">
        <v>91256</v>
      </c>
      <c r="C54" s="343">
        <f>'Пр. 9'!G64</f>
        <v>87191</v>
      </c>
      <c r="D54" s="343">
        <f>Пр.10!G62</f>
        <v>91328.579999999958</v>
      </c>
      <c r="E54" s="343">
        <f>Пр.10!H62</f>
        <v>91328.579999999958</v>
      </c>
      <c r="F54" s="206">
        <f t="shared" si="13"/>
        <v>269848.15999999992</v>
      </c>
      <c r="G54" s="332"/>
    </row>
    <row r="55" spans="1:7" s="35" customFormat="1" ht="81" customHeight="1">
      <c r="A55" s="197" t="s">
        <v>224</v>
      </c>
      <c r="B55" s="343">
        <v>440655</v>
      </c>
      <c r="C55" s="343">
        <f>'Пр. 9'!G65</f>
        <v>393061.12</v>
      </c>
      <c r="D55" s="343">
        <f>Пр.10!G63</f>
        <v>0</v>
      </c>
      <c r="E55" s="343">
        <f>Пр.10!H63</f>
        <v>0</v>
      </c>
      <c r="F55" s="206">
        <f t="shared" si="13"/>
        <v>393061.12</v>
      </c>
      <c r="G55" s="332"/>
    </row>
    <row r="56" spans="1:7" s="35" customFormat="1" ht="94.5" customHeight="1">
      <c r="A56" s="197" t="s">
        <v>225</v>
      </c>
      <c r="B56" s="343">
        <v>23192.37</v>
      </c>
      <c r="C56" s="343">
        <f>'Пр. 9'!G66</f>
        <v>20687.419999999998</v>
      </c>
      <c r="D56" s="343">
        <f>Пр.10!G64</f>
        <v>0</v>
      </c>
      <c r="E56" s="343">
        <f>Пр.10!H64</f>
        <v>0</v>
      </c>
      <c r="F56" s="206">
        <f t="shared" si="13"/>
        <v>20687.419999999998</v>
      </c>
      <c r="G56" s="332"/>
    </row>
    <row r="57" spans="1:7">
      <c r="A57" s="217" t="s">
        <v>227</v>
      </c>
      <c r="B57" s="342">
        <f>B58</f>
        <v>1020000</v>
      </c>
      <c r="C57" s="342">
        <f>C58</f>
        <v>1200000</v>
      </c>
      <c r="D57" s="342">
        <f t="shared" ref="D57:E57" si="17">D58</f>
        <v>1200000</v>
      </c>
      <c r="E57" s="342">
        <f t="shared" si="17"/>
        <v>1200000</v>
      </c>
      <c r="F57" s="188">
        <f t="shared" si="13"/>
        <v>3600000</v>
      </c>
    </row>
    <row r="58" spans="1:7" s="35" customFormat="1" ht="48" thickBot="1">
      <c r="A58" s="348" t="s">
        <v>230</v>
      </c>
      <c r="B58" s="343">
        <v>1020000</v>
      </c>
      <c r="C58" s="343">
        <f>'Пр. 9'!G68</f>
        <v>1200000</v>
      </c>
      <c r="D58" s="343">
        <f>Пр.10!G66</f>
        <v>1200000</v>
      </c>
      <c r="E58" s="343">
        <f>Пр.10!H66</f>
        <v>1200000</v>
      </c>
      <c r="F58" s="206">
        <f t="shared" si="13"/>
        <v>3600000</v>
      </c>
      <c r="G58" s="332"/>
    </row>
    <row r="59" spans="1:7" s="35" customFormat="1" ht="47.25">
      <c r="A59" s="195" t="s">
        <v>471</v>
      </c>
      <c r="B59" s="221">
        <f>B60</f>
        <v>719263</v>
      </c>
      <c r="C59" s="221">
        <f>C60</f>
        <v>650898</v>
      </c>
      <c r="D59" s="221">
        <f t="shared" ref="D59:E59" si="18">D60</f>
        <v>0</v>
      </c>
      <c r="E59" s="221">
        <f t="shared" si="18"/>
        <v>0</v>
      </c>
      <c r="F59" s="188">
        <f t="shared" si="13"/>
        <v>650898</v>
      </c>
      <c r="G59" s="332"/>
    </row>
    <row r="60" spans="1:7" s="35" customFormat="1" ht="78.75" customHeight="1">
      <c r="A60" s="197" t="s">
        <v>215</v>
      </c>
      <c r="B60" s="204">
        <v>719263</v>
      </c>
      <c r="C60" s="204">
        <f>'Пр. 7 '!E69</f>
        <v>650898</v>
      </c>
      <c r="D60" s="343">
        <f>'Пр. 8'!E68</f>
        <v>0</v>
      </c>
      <c r="E60" s="343">
        <f>'Пр. 8'!F68</f>
        <v>0</v>
      </c>
      <c r="F60" s="206"/>
      <c r="G60" s="332"/>
    </row>
    <row r="61" spans="1:7">
      <c r="A61" s="195" t="s">
        <v>542</v>
      </c>
      <c r="B61" s="194"/>
      <c r="C61" s="342"/>
      <c r="D61" s="342"/>
      <c r="E61" s="342"/>
    </row>
    <row r="65" spans="1:5" ht="18">
      <c r="A65" s="380" t="s">
        <v>321</v>
      </c>
      <c r="B65" s="381"/>
      <c r="C65" s="381"/>
      <c r="D65" s="382"/>
      <c r="E65" s="381"/>
    </row>
    <row r="66" spans="1:5">
      <c r="A66" s="457" t="s">
        <v>554</v>
      </c>
      <c r="B66" s="457" t="s">
        <v>555</v>
      </c>
      <c r="C66" s="457" t="s">
        <v>556</v>
      </c>
      <c r="D66" s="459" t="s">
        <v>557</v>
      </c>
      <c r="E66" s="457" t="s">
        <v>558</v>
      </c>
    </row>
    <row r="67" spans="1:5">
      <c r="A67" s="458"/>
      <c r="B67" s="458"/>
      <c r="C67" s="458"/>
      <c r="D67" s="460"/>
      <c r="E67" s="458"/>
    </row>
    <row r="68" spans="1:5">
      <c r="A68" s="383">
        <v>1</v>
      </c>
      <c r="B68" s="384">
        <v>3</v>
      </c>
      <c r="C68" s="384">
        <v>3</v>
      </c>
      <c r="D68" s="385">
        <v>4</v>
      </c>
      <c r="E68" s="384">
        <v>4</v>
      </c>
    </row>
    <row r="69" spans="1:5" ht="31.5">
      <c r="A69" s="386" t="s">
        <v>559</v>
      </c>
      <c r="B69" s="387">
        <f>SUM(B70:B88)</f>
        <v>17500000</v>
      </c>
      <c r="C69" s="387">
        <f>SUM(C70:C88)</f>
        <v>21187767.719999999</v>
      </c>
      <c r="D69" s="388">
        <v>19500000</v>
      </c>
      <c r="E69" s="387">
        <f>D69-B69</f>
        <v>2000000</v>
      </c>
    </row>
    <row r="70" spans="1:5" ht="63">
      <c r="A70" s="389" t="s">
        <v>338</v>
      </c>
      <c r="B70" s="390">
        <v>2000000</v>
      </c>
      <c r="C70" s="390">
        <v>2151288.37</v>
      </c>
      <c r="D70" s="391">
        <v>2000000</v>
      </c>
      <c r="E70" s="387">
        <f t="shared" ref="E70:E88" si="19">D70-B70</f>
        <v>0</v>
      </c>
    </row>
    <row r="71" spans="1:5" ht="94.5">
      <c r="A71" s="389" t="s">
        <v>387</v>
      </c>
      <c r="B71" s="390">
        <v>24000</v>
      </c>
      <c r="C71" s="390">
        <v>11712.47</v>
      </c>
      <c r="D71" s="391">
        <v>12000</v>
      </c>
      <c r="E71" s="387">
        <f t="shared" si="19"/>
        <v>-12000</v>
      </c>
    </row>
    <row r="72" spans="1:5" ht="31.5">
      <c r="A72" s="389" t="s">
        <v>37</v>
      </c>
      <c r="B72" s="390">
        <v>15000</v>
      </c>
      <c r="C72" s="390">
        <v>5294.89</v>
      </c>
      <c r="D72" s="391">
        <v>9000</v>
      </c>
      <c r="E72" s="387">
        <f t="shared" si="19"/>
        <v>-6000</v>
      </c>
    </row>
    <row r="73" spans="1:5">
      <c r="A73" s="389" t="s">
        <v>323</v>
      </c>
      <c r="B73" s="390">
        <v>180</v>
      </c>
      <c r="C73" s="390">
        <v>183.78</v>
      </c>
      <c r="D73" s="391">
        <v>180</v>
      </c>
      <c r="E73" s="387">
        <f t="shared" si="19"/>
        <v>0</v>
      </c>
    </row>
    <row r="74" spans="1:5" ht="31.5">
      <c r="A74" s="389" t="s">
        <v>26</v>
      </c>
      <c r="B74" s="390">
        <v>300000</v>
      </c>
      <c r="C74" s="390">
        <v>445256.31</v>
      </c>
      <c r="D74" s="391">
        <v>300000</v>
      </c>
      <c r="E74" s="387">
        <f t="shared" si="19"/>
        <v>0</v>
      </c>
    </row>
    <row r="75" spans="1:5" ht="31.5">
      <c r="A75" s="389" t="s">
        <v>14</v>
      </c>
      <c r="B75" s="390">
        <v>1600000</v>
      </c>
      <c r="C75" s="390">
        <v>1327684.03</v>
      </c>
      <c r="D75" s="391">
        <v>1330000</v>
      </c>
      <c r="E75" s="387">
        <f t="shared" si="19"/>
        <v>-270000</v>
      </c>
    </row>
    <row r="76" spans="1:5" ht="31.5">
      <c r="A76" s="389" t="s">
        <v>16</v>
      </c>
      <c r="B76" s="390">
        <v>3500000</v>
      </c>
      <c r="C76" s="390">
        <v>3342526.99</v>
      </c>
      <c r="D76" s="391">
        <v>3500000</v>
      </c>
      <c r="E76" s="387">
        <f t="shared" si="19"/>
        <v>0</v>
      </c>
    </row>
    <row r="77" spans="1:5" ht="63">
      <c r="A77" s="389" t="s">
        <v>148</v>
      </c>
      <c r="B77" s="390">
        <v>231844.72</v>
      </c>
      <c r="C77" s="390">
        <v>60798</v>
      </c>
      <c r="D77" s="391">
        <v>231844.72</v>
      </c>
      <c r="E77" s="387">
        <f t="shared" si="19"/>
        <v>0</v>
      </c>
    </row>
    <row r="78" spans="1:5" ht="63">
      <c r="A78" s="389" t="s">
        <v>339</v>
      </c>
      <c r="B78" s="390">
        <v>1000</v>
      </c>
      <c r="C78" s="390">
        <v>0</v>
      </c>
      <c r="D78" s="391">
        <v>1000</v>
      </c>
      <c r="E78" s="387">
        <f t="shared" si="19"/>
        <v>0</v>
      </c>
    </row>
    <row r="79" spans="1:5" ht="31.5">
      <c r="A79" s="389" t="s">
        <v>113</v>
      </c>
      <c r="B79" s="390">
        <v>1000</v>
      </c>
      <c r="C79" s="390">
        <v>0</v>
      </c>
      <c r="D79" s="391">
        <v>1000</v>
      </c>
      <c r="E79" s="387">
        <f t="shared" si="19"/>
        <v>0</v>
      </c>
    </row>
    <row r="80" spans="1:5" ht="78.75">
      <c r="A80" s="389" t="s">
        <v>341</v>
      </c>
      <c r="B80" s="390">
        <v>79995.600000000006</v>
      </c>
      <c r="C80" s="390">
        <v>0</v>
      </c>
      <c r="D80" s="391">
        <v>23429.74</v>
      </c>
      <c r="E80" s="387">
        <f t="shared" si="19"/>
        <v>-56565.86</v>
      </c>
    </row>
    <row r="81" spans="1:5" ht="47.25">
      <c r="A81" s="389" t="s">
        <v>116</v>
      </c>
      <c r="B81" s="390">
        <v>1000</v>
      </c>
      <c r="C81" s="390">
        <v>0</v>
      </c>
      <c r="D81" s="391">
        <v>1000</v>
      </c>
      <c r="E81" s="387">
        <f t="shared" si="19"/>
        <v>0</v>
      </c>
    </row>
    <row r="82" spans="1:5">
      <c r="A82" s="392" t="s">
        <v>31</v>
      </c>
      <c r="B82" s="390">
        <v>1000</v>
      </c>
      <c r="C82" s="390">
        <v>4430.07</v>
      </c>
      <c r="D82" s="391">
        <v>1000</v>
      </c>
      <c r="E82" s="387">
        <f t="shared" si="19"/>
        <v>0</v>
      </c>
    </row>
    <row r="83" spans="1:5" ht="31.5">
      <c r="A83" s="392" t="s">
        <v>560</v>
      </c>
      <c r="B83" s="390">
        <v>5493600</v>
      </c>
      <c r="C83" s="390">
        <v>6359600</v>
      </c>
      <c r="D83" s="391">
        <v>6359600</v>
      </c>
      <c r="E83" s="387">
        <f t="shared" si="19"/>
        <v>866000</v>
      </c>
    </row>
    <row r="84" spans="1:5" ht="31.5">
      <c r="A84" s="392" t="s">
        <v>109</v>
      </c>
      <c r="B84" s="390">
        <v>0</v>
      </c>
      <c r="C84" s="390">
        <v>145660</v>
      </c>
      <c r="D84" s="391">
        <v>184120</v>
      </c>
      <c r="E84" s="387">
        <f t="shared" si="19"/>
        <v>184120</v>
      </c>
    </row>
    <row r="85" spans="1:5">
      <c r="A85" s="392" t="s">
        <v>23</v>
      </c>
      <c r="B85" s="390">
        <v>0</v>
      </c>
      <c r="C85" s="390">
        <v>719263</v>
      </c>
      <c r="D85" s="391">
        <v>650898</v>
      </c>
      <c r="E85" s="387">
        <f t="shared" si="19"/>
        <v>650898</v>
      </c>
    </row>
    <row r="86" spans="1:5" ht="31.5">
      <c r="A86" s="392" t="s">
        <v>22</v>
      </c>
      <c r="B86" s="390">
        <v>205000</v>
      </c>
      <c r="C86" s="390">
        <v>225500</v>
      </c>
      <c r="D86" s="391">
        <v>232400</v>
      </c>
      <c r="E86" s="387">
        <f t="shared" si="19"/>
        <v>27400</v>
      </c>
    </row>
    <row r="87" spans="1:5" ht="63">
      <c r="A87" s="392" t="s">
        <v>24</v>
      </c>
      <c r="B87" s="390">
        <v>4045379.68</v>
      </c>
      <c r="C87" s="390">
        <v>6388569.8099999996</v>
      </c>
      <c r="D87" s="391">
        <v>4661527.54</v>
      </c>
      <c r="E87" s="387">
        <f t="shared" si="19"/>
        <v>616147.85999999987</v>
      </c>
    </row>
    <row r="88" spans="1:5" ht="47.25">
      <c r="A88" s="392" t="s">
        <v>216</v>
      </c>
      <c r="B88" s="390">
        <v>1000</v>
      </c>
      <c r="C88" s="390">
        <v>0</v>
      </c>
      <c r="D88" s="391">
        <v>1000</v>
      </c>
      <c r="E88" s="387">
        <f t="shared" si="19"/>
        <v>0</v>
      </c>
    </row>
  </sheetData>
  <mergeCells count="9">
    <mergeCell ref="A2:F2"/>
    <mergeCell ref="A4:A5"/>
    <mergeCell ref="B4:B5"/>
    <mergeCell ref="C4:E4"/>
    <mergeCell ref="A66:A67"/>
    <mergeCell ref="B66:B67"/>
    <mergeCell ref="C66:C67"/>
    <mergeCell ref="D66:D67"/>
    <mergeCell ref="E66:E6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E6" sqref="E6:F6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7" customWidth="1"/>
    <col min="5" max="5" width="15" customWidth="1"/>
    <col min="6" max="6" width="16" customWidth="1"/>
  </cols>
  <sheetData>
    <row r="1" spans="1:6" ht="15.75">
      <c r="E1" s="478" t="s">
        <v>127</v>
      </c>
      <c r="F1" s="478"/>
    </row>
    <row r="2" spans="1:6" ht="15.75">
      <c r="E2" s="501" t="s">
        <v>33</v>
      </c>
      <c r="F2" s="501"/>
    </row>
    <row r="3" spans="1:6" ht="15.75">
      <c r="E3" s="501" t="s">
        <v>110</v>
      </c>
      <c r="F3" s="501"/>
    </row>
    <row r="4" spans="1:6" ht="15.75">
      <c r="E4" s="501" t="s">
        <v>27</v>
      </c>
      <c r="F4" s="501"/>
    </row>
    <row r="5" spans="1:6" ht="15" customHeight="1">
      <c r="E5" s="501" t="s">
        <v>28</v>
      </c>
      <c r="F5" s="501"/>
    </row>
    <row r="6" spans="1:6" ht="15.75">
      <c r="E6" s="501" t="s">
        <v>564</v>
      </c>
      <c r="F6" s="501"/>
    </row>
    <row r="7" spans="1:6" ht="15.75">
      <c r="D7" s="97"/>
      <c r="E7" s="70"/>
      <c r="F7" s="70"/>
    </row>
    <row r="8" spans="1:6" ht="69" customHeight="1">
      <c r="A8" s="475" t="s">
        <v>499</v>
      </c>
      <c r="B8" s="499"/>
      <c r="C8" s="499"/>
      <c r="D8" s="499"/>
      <c r="E8" s="500"/>
      <c r="F8" s="500"/>
    </row>
    <row r="10" spans="1:6" ht="15.75">
      <c r="A10" s="495" t="s">
        <v>40</v>
      </c>
      <c r="B10" s="495"/>
      <c r="C10" s="495" t="s">
        <v>58</v>
      </c>
      <c r="D10" s="496" t="s">
        <v>42</v>
      </c>
      <c r="E10" s="497"/>
      <c r="F10" s="498"/>
    </row>
    <row r="11" spans="1:6" ht="94.5">
      <c r="A11" s="6" t="s">
        <v>63</v>
      </c>
      <c r="B11" s="20" t="s">
        <v>59</v>
      </c>
      <c r="C11" s="495"/>
      <c r="D11" s="89" t="s">
        <v>263</v>
      </c>
      <c r="E11" s="89" t="s">
        <v>382</v>
      </c>
      <c r="F11" s="89" t="s">
        <v>492</v>
      </c>
    </row>
    <row r="12" spans="1:6" ht="15.75">
      <c r="A12" s="5">
        <v>1</v>
      </c>
      <c r="B12" s="5">
        <v>2</v>
      </c>
      <c r="C12" s="5">
        <v>3</v>
      </c>
      <c r="D12" s="119">
        <v>4</v>
      </c>
      <c r="E12" s="18"/>
      <c r="F12" s="18"/>
    </row>
    <row r="13" spans="1:6" ht="63">
      <c r="A13" s="20">
        <v>923</v>
      </c>
      <c r="B13" s="10"/>
      <c r="C13" s="257" t="s">
        <v>121</v>
      </c>
      <c r="D13" s="120"/>
      <c r="E13" s="24"/>
      <c r="F13" s="24"/>
    </row>
    <row r="14" spans="1:6" ht="47.25">
      <c r="A14" s="244">
        <v>923</v>
      </c>
      <c r="B14" s="20" t="s">
        <v>60</v>
      </c>
      <c r="C14" s="257" t="s">
        <v>455</v>
      </c>
      <c r="D14" s="91">
        <f>D15+D16</f>
        <v>0</v>
      </c>
      <c r="E14" s="22">
        <f t="shared" ref="E14:F14" si="0">E15+E16</f>
        <v>0</v>
      </c>
      <c r="F14" s="22">
        <f t="shared" si="0"/>
        <v>0</v>
      </c>
    </row>
    <row r="15" spans="1:6" ht="50.25" customHeight="1">
      <c r="A15" s="244">
        <v>923</v>
      </c>
      <c r="B15" s="244" t="s">
        <v>61</v>
      </c>
      <c r="C15" s="14" t="s">
        <v>456</v>
      </c>
      <c r="D15" s="121">
        <f>'Пр. 5'!C14</f>
        <v>-21599999.960000001</v>
      </c>
      <c r="E15" s="23">
        <f>'Пр. 5'!D14</f>
        <v>-17800000</v>
      </c>
      <c r="F15" s="23">
        <f>'Пр. 5'!E14</f>
        <v>-18100000</v>
      </c>
    </row>
    <row r="16" spans="1:6" ht="49.5" customHeight="1">
      <c r="A16" s="244">
        <v>923</v>
      </c>
      <c r="B16" s="244" t="s">
        <v>62</v>
      </c>
      <c r="C16" s="14" t="s">
        <v>457</v>
      </c>
      <c r="D16" s="121">
        <f>'Пр. 5'!C19</f>
        <v>21599999.960000001</v>
      </c>
      <c r="E16" s="23">
        <f>'Пр. 5'!D19</f>
        <v>17800000</v>
      </c>
      <c r="F16" s="23">
        <f>'Пр. 5'!E19</f>
        <v>18100000</v>
      </c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workbookViewId="0">
      <selection activeCell="C6" sqref="C6:E6"/>
    </sheetView>
  </sheetViews>
  <sheetFormatPr defaultRowHeight="15"/>
  <cols>
    <col min="1" max="1" width="76.140625" style="117" customWidth="1"/>
    <col min="2" max="2" width="11.42578125" style="233" customWidth="1"/>
    <col min="3" max="3" width="17" style="123" customWidth="1"/>
    <col min="4" max="4" width="12.7109375" style="37" customWidth="1"/>
    <col min="5" max="5" width="17.7109375" style="37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94" t="s">
        <v>198</v>
      </c>
      <c r="D1" s="494"/>
      <c r="E1" s="494"/>
    </row>
    <row r="2" spans="1:5" ht="15.75">
      <c r="C2" s="491" t="s">
        <v>33</v>
      </c>
      <c r="D2" s="491"/>
      <c r="E2" s="491"/>
    </row>
    <row r="3" spans="1:5" ht="15.75">
      <c r="C3" s="491" t="s">
        <v>110</v>
      </c>
      <c r="D3" s="491"/>
      <c r="E3" s="491"/>
    </row>
    <row r="4" spans="1:5" ht="15.75">
      <c r="C4" s="491" t="s">
        <v>27</v>
      </c>
      <c r="D4" s="491"/>
      <c r="E4" s="491"/>
    </row>
    <row r="5" spans="1:5" ht="15.75">
      <c r="C5" s="491" t="s">
        <v>28</v>
      </c>
      <c r="D5" s="491"/>
      <c r="E5" s="491"/>
    </row>
    <row r="6" spans="1:5" ht="15.75">
      <c r="C6" s="480" t="s">
        <v>564</v>
      </c>
      <c r="D6" s="480"/>
      <c r="E6" s="480"/>
    </row>
    <row r="7" spans="1:5">
      <c r="C7" s="122"/>
      <c r="D7" s="118"/>
      <c r="E7" s="118"/>
    </row>
    <row r="8" spans="1:5" ht="52.5" customHeight="1">
      <c r="A8" s="451" t="s">
        <v>500</v>
      </c>
      <c r="B8" s="451"/>
      <c r="C8" s="451"/>
      <c r="D8" s="451"/>
      <c r="E8" s="451"/>
    </row>
    <row r="10" spans="1:5" ht="31.5">
      <c r="A10" s="59" t="s">
        <v>34</v>
      </c>
      <c r="B10" s="232" t="s">
        <v>129</v>
      </c>
      <c r="C10" s="62" t="s">
        <v>64</v>
      </c>
      <c r="D10" s="59" t="s">
        <v>65</v>
      </c>
      <c r="E10" s="59" t="s">
        <v>42</v>
      </c>
    </row>
    <row r="11" spans="1:5" ht="15.75">
      <c r="C11" s="62"/>
      <c r="D11" s="59"/>
      <c r="E11" s="449" t="s">
        <v>263</v>
      </c>
    </row>
    <row r="12" spans="1:5" ht="31.5">
      <c r="A12" s="44" t="s">
        <v>474</v>
      </c>
      <c r="B12" s="242"/>
      <c r="C12" s="62" t="s">
        <v>182</v>
      </c>
      <c r="D12" s="242"/>
      <c r="E12" s="160">
        <f>E70</f>
        <v>21599999.960000001</v>
      </c>
    </row>
    <row r="13" spans="1:5" s="30" customFormat="1" ht="56.25">
      <c r="A13" s="94" t="s">
        <v>475</v>
      </c>
      <c r="B13" s="43"/>
      <c r="C13" s="62" t="s">
        <v>270</v>
      </c>
      <c r="D13" s="59"/>
      <c r="E13" s="160">
        <f>E14+E19+E22+E25+E27+E29+E32</f>
        <v>7666363.4199999999</v>
      </c>
    </row>
    <row r="14" spans="1:5" ht="31.5">
      <c r="A14" s="44" t="s">
        <v>264</v>
      </c>
      <c r="B14" s="62"/>
      <c r="C14" s="62" t="s">
        <v>328</v>
      </c>
      <c r="D14" s="59"/>
      <c r="E14" s="160">
        <f>E15+E16+E17+E18</f>
        <v>5769000</v>
      </c>
    </row>
    <row r="15" spans="1:5" ht="78.75">
      <c r="A15" s="64" t="s">
        <v>188</v>
      </c>
      <c r="B15" s="60" t="s">
        <v>130</v>
      </c>
      <c r="C15" s="60" t="s">
        <v>271</v>
      </c>
      <c r="D15" s="61">
        <v>100</v>
      </c>
      <c r="E15" s="161">
        <f>'Пр. 9'!G15</f>
        <v>937000</v>
      </c>
    </row>
    <row r="16" spans="1:5" ht="78.75">
      <c r="A16" s="64" t="s">
        <v>189</v>
      </c>
      <c r="B16" s="60" t="s">
        <v>131</v>
      </c>
      <c r="C16" s="60" t="s">
        <v>272</v>
      </c>
      <c r="D16" s="61">
        <v>100</v>
      </c>
      <c r="E16" s="161">
        <f>'Пр. 9'!G18</f>
        <v>3392000</v>
      </c>
    </row>
    <row r="17" spans="1:5" ht="47.25">
      <c r="A17" s="64" t="s">
        <v>424</v>
      </c>
      <c r="B17" s="60" t="s">
        <v>131</v>
      </c>
      <c r="C17" s="60" t="s">
        <v>272</v>
      </c>
      <c r="D17" s="61">
        <v>200</v>
      </c>
      <c r="E17" s="161">
        <f>'Пр. 9'!G19</f>
        <v>1400000</v>
      </c>
    </row>
    <row r="18" spans="1:5" ht="31.5">
      <c r="A18" s="64" t="s">
        <v>191</v>
      </c>
      <c r="B18" s="60" t="s">
        <v>131</v>
      </c>
      <c r="C18" s="60" t="s">
        <v>272</v>
      </c>
      <c r="D18" s="61">
        <v>800</v>
      </c>
      <c r="E18" s="161">
        <f>'Пр. 9'!G20</f>
        <v>40000</v>
      </c>
    </row>
    <row r="19" spans="1:5" ht="31.5">
      <c r="A19" s="44" t="s">
        <v>265</v>
      </c>
      <c r="B19" s="62"/>
      <c r="C19" s="62" t="s">
        <v>329</v>
      </c>
      <c r="D19" s="59"/>
      <c r="E19" s="160">
        <f>E20+E21</f>
        <v>11736.14</v>
      </c>
    </row>
    <row r="20" spans="1:5" ht="63">
      <c r="A20" s="64" t="s">
        <v>425</v>
      </c>
      <c r="B20" s="60" t="s">
        <v>135</v>
      </c>
      <c r="C20" s="60" t="s">
        <v>273</v>
      </c>
      <c r="D20" s="61">
        <v>200</v>
      </c>
      <c r="E20" s="161">
        <f>'Пр. 9'!G26</f>
        <v>10736.14</v>
      </c>
    </row>
    <row r="21" spans="1:5" ht="47.25">
      <c r="A21" s="64" t="s">
        <v>426</v>
      </c>
      <c r="B21" s="60" t="s">
        <v>135</v>
      </c>
      <c r="C21" s="60" t="s">
        <v>274</v>
      </c>
      <c r="D21" s="61">
        <v>200</v>
      </c>
      <c r="E21" s="161">
        <f>'Пр. 9'!G27</f>
        <v>1000</v>
      </c>
    </row>
    <row r="22" spans="1:5" ht="31.5">
      <c r="A22" s="44" t="s">
        <v>266</v>
      </c>
      <c r="B22" s="62"/>
      <c r="C22" s="62" t="s">
        <v>330</v>
      </c>
      <c r="D22" s="59"/>
      <c r="E22" s="160">
        <f>E23+E24</f>
        <v>232400</v>
      </c>
    </row>
    <row r="23" spans="1:5" ht="78.75">
      <c r="A23" s="64" t="s">
        <v>193</v>
      </c>
      <c r="B23" s="60" t="s">
        <v>136</v>
      </c>
      <c r="C23" s="60" t="s">
        <v>275</v>
      </c>
      <c r="D23" s="61">
        <v>100</v>
      </c>
      <c r="E23" s="161">
        <f>'Пр. 9'!G30</f>
        <v>190000</v>
      </c>
    </row>
    <row r="24" spans="1:5" ht="47.25">
      <c r="A24" s="64" t="s">
        <v>427</v>
      </c>
      <c r="B24" s="60" t="s">
        <v>136</v>
      </c>
      <c r="C24" s="60" t="s">
        <v>275</v>
      </c>
      <c r="D24" s="61">
        <v>200</v>
      </c>
      <c r="E24" s="161">
        <f>'Пр. 9'!G31</f>
        <v>42400</v>
      </c>
    </row>
    <row r="25" spans="1:5" ht="31.5">
      <c r="A25" s="44" t="s">
        <v>267</v>
      </c>
      <c r="B25" s="62"/>
      <c r="C25" s="62" t="s">
        <v>331</v>
      </c>
      <c r="D25" s="59"/>
      <c r="E25" s="160">
        <f>E26</f>
        <v>27491.279999999999</v>
      </c>
    </row>
    <row r="26" spans="1:5" ht="63">
      <c r="A26" s="64" t="s">
        <v>192</v>
      </c>
      <c r="B26" s="60" t="s">
        <v>134</v>
      </c>
      <c r="C26" s="60" t="s">
        <v>276</v>
      </c>
      <c r="D26" s="61">
        <v>500</v>
      </c>
      <c r="E26" s="162">
        <f>'Пр. 9'!G22</f>
        <v>27491.279999999999</v>
      </c>
    </row>
    <row r="27" spans="1:5" ht="31.5">
      <c r="A27" s="44" t="s">
        <v>268</v>
      </c>
      <c r="B27" s="62"/>
      <c r="C27" s="62" t="s">
        <v>332</v>
      </c>
      <c r="D27" s="59"/>
      <c r="E27" s="160">
        <f>E28</f>
        <v>230000</v>
      </c>
    </row>
    <row r="28" spans="1:5" ht="37.5" customHeight="1">
      <c r="A28" s="64" t="s">
        <v>195</v>
      </c>
      <c r="B28" s="60" t="s">
        <v>143</v>
      </c>
      <c r="C28" s="151" t="s">
        <v>300</v>
      </c>
      <c r="D28" s="61">
        <v>300</v>
      </c>
      <c r="E28" s="162">
        <f>'Пр. 9'!G52</f>
        <v>230000</v>
      </c>
    </row>
    <row r="29" spans="1:5" ht="31.5">
      <c r="A29" s="44" t="s">
        <v>269</v>
      </c>
      <c r="B29" s="62"/>
      <c r="C29" s="62" t="s">
        <v>333</v>
      </c>
      <c r="D29" s="59"/>
      <c r="E29" s="160">
        <f>E30+E31</f>
        <v>1145736</v>
      </c>
    </row>
    <row r="30" spans="1:5" ht="110.25">
      <c r="A30" s="96" t="s">
        <v>428</v>
      </c>
      <c r="B30" s="53" t="s">
        <v>262</v>
      </c>
      <c r="C30" s="60" t="s">
        <v>277</v>
      </c>
      <c r="D30" s="61">
        <v>200</v>
      </c>
      <c r="E30" s="163">
        <f>'Пр. 9'!G39</f>
        <v>357005</v>
      </c>
    </row>
    <row r="31" spans="1:5" ht="63">
      <c r="A31" s="96" t="s">
        <v>429</v>
      </c>
      <c r="B31" s="53" t="s">
        <v>262</v>
      </c>
      <c r="C31" s="60" t="s">
        <v>278</v>
      </c>
      <c r="D31" s="61">
        <v>200</v>
      </c>
      <c r="E31" s="163">
        <f>'Пр. 9'!G40</f>
        <v>788731</v>
      </c>
    </row>
    <row r="32" spans="1:5" ht="31.5">
      <c r="A32" s="44" t="s">
        <v>538</v>
      </c>
      <c r="B32" s="62" t="s">
        <v>533</v>
      </c>
      <c r="C32" s="62" t="s">
        <v>539</v>
      </c>
      <c r="D32" s="160"/>
      <c r="E32" s="338">
        <f>E33</f>
        <v>250000</v>
      </c>
    </row>
    <row r="33" spans="1:5" ht="78.75">
      <c r="A33" s="96" t="s">
        <v>536</v>
      </c>
      <c r="B33" s="60" t="s">
        <v>533</v>
      </c>
      <c r="C33" s="60" t="s">
        <v>537</v>
      </c>
      <c r="D33" s="339">
        <v>200</v>
      </c>
      <c r="E33" s="163">
        <f>'Пр. 9'!G42</f>
        <v>250000</v>
      </c>
    </row>
    <row r="34" spans="1:5" s="30" customFormat="1" ht="56.25">
      <c r="A34" s="94" t="s">
        <v>476</v>
      </c>
      <c r="B34" s="43"/>
      <c r="C34" s="62" t="s">
        <v>281</v>
      </c>
      <c r="D34" s="59"/>
      <c r="E34" s="160">
        <f>E35+E37</f>
        <v>1050000</v>
      </c>
    </row>
    <row r="35" spans="1:5" ht="15.75">
      <c r="A35" s="44" t="s">
        <v>307</v>
      </c>
      <c r="B35" s="62"/>
      <c r="C35" s="62" t="s">
        <v>279</v>
      </c>
      <c r="D35" s="59"/>
      <c r="E35" s="160">
        <f>E36</f>
        <v>950000</v>
      </c>
    </row>
    <row r="36" spans="1:5" s="35" customFormat="1" ht="63.75" thickBot="1">
      <c r="A36" s="63" t="s">
        <v>207</v>
      </c>
      <c r="B36" s="145" t="s">
        <v>138</v>
      </c>
      <c r="C36" s="145" t="s">
        <v>280</v>
      </c>
      <c r="D36" s="146">
        <v>200</v>
      </c>
      <c r="E36" s="164">
        <f>'Пр. 9'!G34</f>
        <v>950000</v>
      </c>
    </row>
    <row r="37" spans="1:5" s="31" customFormat="1" ht="15.75">
      <c r="A37" s="44" t="s">
        <v>308</v>
      </c>
      <c r="B37" s="62"/>
      <c r="C37" s="62" t="s">
        <v>309</v>
      </c>
      <c r="D37" s="155"/>
      <c r="E37" s="160">
        <f>E38</f>
        <v>100000</v>
      </c>
    </row>
    <row r="38" spans="1:5" s="35" customFormat="1" ht="63">
      <c r="A38" s="64" t="s">
        <v>310</v>
      </c>
      <c r="B38" s="60" t="s">
        <v>320</v>
      </c>
      <c r="C38" s="60" t="s">
        <v>305</v>
      </c>
      <c r="D38" s="61">
        <v>800</v>
      </c>
      <c r="E38" s="161">
        <f>'Пр. 9'!G24</f>
        <v>100000</v>
      </c>
    </row>
    <row r="39" spans="1:5" ht="56.25">
      <c r="A39" s="94" t="s">
        <v>477</v>
      </c>
      <c r="B39" s="234"/>
      <c r="C39" s="93" t="s">
        <v>282</v>
      </c>
      <c r="D39" s="95"/>
      <c r="E39" s="160">
        <f>E40+E44+E46+E48</f>
        <v>4317781</v>
      </c>
    </row>
    <row r="40" spans="1:5" ht="15.75">
      <c r="A40" s="44" t="s">
        <v>183</v>
      </c>
      <c r="B40" s="62"/>
      <c r="C40" s="62" t="s">
        <v>283</v>
      </c>
      <c r="D40" s="232"/>
      <c r="E40" s="160">
        <f>E41+E42+E43</f>
        <v>2622781</v>
      </c>
    </row>
    <row r="41" spans="1:5" s="35" customFormat="1" ht="47.25">
      <c r="A41" s="64" t="s">
        <v>430</v>
      </c>
      <c r="B41" s="60" t="s">
        <v>140</v>
      </c>
      <c r="C41" s="60" t="s">
        <v>284</v>
      </c>
      <c r="D41" s="231">
        <v>200</v>
      </c>
      <c r="E41" s="162">
        <f>'Пр. 9'!G48</f>
        <v>200000</v>
      </c>
    </row>
    <row r="42" spans="1:5" s="35" customFormat="1" ht="110.25">
      <c r="A42" s="216" t="s">
        <v>469</v>
      </c>
      <c r="B42" s="53" t="s">
        <v>262</v>
      </c>
      <c r="C42" s="60" t="s">
        <v>480</v>
      </c>
      <c r="D42" s="275">
        <v>200</v>
      </c>
      <c r="E42" s="163">
        <f>'Пр. 9'!G37</f>
        <v>322781</v>
      </c>
    </row>
    <row r="43" spans="1:5" s="35" customFormat="1" ht="78.75">
      <c r="A43" s="295" t="s">
        <v>491</v>
      </c>
      <c r="B43" s="296" t="s">
        <v>262</v>
      </c>
      <c r="C43" s="144" t="s">
        <v>486</v>
      </c>
      <c r="D43" s="150">
        <v>200</v>
      </c>
      <c r="E43" s="297">
        <f>'Пр. 9'!G38</f>
        <v>2100000</v>
      </c>
    </row>
    <row r="44" spans="1:5" s="31" customFormat="1" ht="31.5">
      <c r="A44" s="44" t="s">
        <v>184</v>
      </c>
      <c r="B44" s="62"/>
      <c r="C44" s="62" t="s">
        <v>285</v>
      </c>
      <c r="D44" s="232"/>
      <c r="E44" s="160">
        <f>E45</f>
        <v>1150000</v>
      </c>
    </row>
    <row r="45" spans="1:5" s="35" customFormat="1" ht="48" thickBot="1">
      <c r="A45" s="63" t="s">
        <v>431</v>
      </c>
      <c r="B45" s="145" t="s">
        <v>140</v>
      </c>
      <c r="C45" s="145" t="s">
        <v>286</v>
      </c>
      <c r="D45" s="146">
        <v>200</v>
      </c>
      <c r="E45" s="164">
        <f>'Пр. 9'!G49</f>
        <v>1150000</v>
      </c>
    </row>
    <row r="46" spans="1:5" s="31" customFormat="1" ht="15.75">
      <c r="A46" s="44" t="s">
        <v>363</v>
      </c>
      <c r="B46" s="62"/>
      <c r="C46" s="62" t="s">
        <v>364</v>
      </c>
      <c r="D46" s="208"/>
      <c r="E46" s="160">
        <f>E47</f>
        <v>210000</v>
      </c>
    </row>
    <row r="47" spans="1:5" s="35" customFormat="1" ht="48" thickBot="1">
      <c r="A47" s="63" t="s">
        <v>432</v>
      </c>
      <c r="B47" s="145"/>
      <c r="C47" s="145" t="s">
        <v>361</v>
      </c>
      <c r="D47" s="146">
        <v>200</v>
      </c>
      <c r="E47" s="164">
        <f>'Пр. 9'!G46</f>
        <v>210000</v>
      </c>
    </row>
    <row r="48" spans="1:5" s="31" customFormat="1" ht="31.5">
      <c r="A48" s="44" t="s">
        <v>365</v>
      </c>
      <c r="B48" s="62"/>
      <c r="C48" s="62" t="s">
        <v>366</v>
      </c>
      <c r="D48" s="208"/>
      <c r="E48" s="160">
        <f>E49</f>
        <v>335000</v>
      </c>
    </row>
    <row r="49" spans="1:8" s="35" customFormat="1" ht="48" thickBot="1">
      <c r="A49" s="63" t="s">
        <v>433</v>
      </c>
      <c r="B49" s="145" t="s">
        <v>253</v>
      </c>
      <c r="C49" s="145" t="s">
        <v>367</v>
      </c>
      <c r="D49" s="146">
        <v>200</v>
      </c>
      <c r="E49" s="164">
        <f>'Пр. 9'!G45</f>
        <v>335000</v>
      </c>
    </row>
    <row r="50" spans="1:8" s="140" customFormat="1" ht="57.75" customHeight="1">
      <c r="A50" s="94" t="s">
        <v>478</v>
      </c>
      <c r="B50" s="234"/>
      <c r="C50" s="93" t="s">
        <v>287</v>
      </c>
      <c r="D50" s="95"/>
      <c r="E50" s="165">
        <f>E51+E57+E59+E61+E66+E68</f>
        <v>8565855.5399999991</v>
      </c>
    </row>
    <row r="51" spans="1:8" s="31" customFormat="1" ht="31.5">
      <c r="A51" s="44" t="s">
        <v>185</v>
      </c>
      <c r="B51" s="62" t="s">
        <v>142</v>
      </c>
      <c r="C51" s="62" t="s">
        <v>288</v>
      </c>
      <c r="D51" s="59"/>
      <c r="E51" s="160">
        <f>E52+E53+E54+E55+E56</f>
        <v>4916947</v>
      </c>
    </row>
    <row r="52" spans="1:8" s="35" customFormat="1" ht="78.75">
      <c r="A52" s="64" t="s">
        <v>211</v>
      </c>
      <c r="B52" s="60" t="s">
        <v>142</v>
      </c>
      <c r="C52" s="60" t="s">
        <v>289</v>
      </c>
      <c r="D52" s="61">
        <v>100</v>
      </c>
      <c r="E52" s="162">
        <f>'Пр. 9'!G57</f>
        <v>1711902</v>
      </c>
    </row>
    <row r="53" spans="1:8" s="35" customFormat="1" ht="94.5">
      <c r="A53" s="64" t="s">
        <v>206</v>
      </c>
      <c r="B53" s="60" t="s">
        <v>142</v>
      </c>
      <c r="C53" s="60" t="s">
        <v>290</v>
      </c>
      <c r="D53" s="61">
        <v>100</v>
      </c>
      <c r="E53" s="162">
        <f>'Пр. 9'!G58</f>
        <v>32545</v>
      </c>
    </row>
    <row r="54" spans="1:8" s="35" customFormat="1" ht="47.25">
      <c r="A54" s="64" t="s">
        <v>434</v>
      </c>
      <c r="B54" s="60" t="s">
        <v>142</v>
      </c>
      <c r="C54" s="60" t="s">
        <v>289</v>
      </c>
      <c r="D54" s="231">
        <v>200</v>
      </c>
      <c r="E54" s="162">
        <f>'Пр. 9'!G59</f>
        <v>3120000</v>
      </c>
    </row>
    <row r="55" spans="1:8" s="35" customFormat="1" ht="31.5">
      <c r="A55" s="64" t="s">
        <v>213</v>
      </c>
      <c r="B55" s="60" t="s">
        <v>142</v>
      </c>
      <c r="C55" s="60" t="s">
        <v>289</v>
      </c>
      <c r="D55" s="231">
        <v>800</v>
      </c>
      <c r="E55" s="162">
        <f>'Пр. 9'!G60</f>
        <v>52500</v>
      </c>
    </row>
    <row r="56" spans="1:8" s="35" customFormat="1" ht="31.5">
      <c r="A56" s="153" t="s">
        <v>489</v>
      </c>
      <c r="B56" s="144" t="s">
        <v>142</v>
      </c>
      <c r="C56" s="144" t="s">
        <v>488</v>
      </c>
      <c r="D56" s="150">
        <v>200</v>
      </c>
      <c r="E56" s="293">
        <f>'Пр. 9'!G61</f>
        <v>0</v>
      </c>
    </row>
    <row r="57" spans="1:8" s="31" customFormat="1" ht="31.5">
      <c r="A57" s="44" t="s">
        <v>186</v>
      </c>
      <c r="B57" s="62"/>
      <c r="C57" s="62" t="s">
        <v>291</v>
      </c>
      <c r="D57" s="232"/>
      <c r="E57" s="160">
        <f>E58</f>
        <v>100000</v>
      </c>
    </row>
    <row r="58" spans="1:8" s="35" customFormat="1" ht="47.25">
      <c r="A58" s="64" t="s">
        <v>435</v>
      </c>
      <c r="B58" s="60" t="s">
        <v>384</v>
      </c>
      <c r="C58" s="60" t="s">
        <v>292</v>
      </c>
      <c r="D58" s="231">
        <v>200</v>
      </c>
      <c r="E58" s="162">
        <f>'Пр. 9'!G72</f>
        <v>100000</v>
      </c>
    </row>
    <row r="59" spans="1:8" s="31" customFormat="1" ht="31.5">
      <c r="A59" s="44" t="s">
        <v>187</v>
      </c>
      <c r="B59" s="62"/>
      <c r="C59" s="62" t="s">
        <v>293</v>
      </c>
      <c r="D59" s="232"/>
      <c r="E59" s="160">
        <f>E60</f>
        <v>500000</v>
      </c>
    </row>
    <row r="60" spans="1:8" s="35" customFormat="1" ht="47.25">
      <c r="A60" s="45" t="s">
        <v>436</v>
      </c>
      <c r="B60" s="147" t="s">
        <v>140</v>
      </c>
      <c r="C60" s="147" t="s">
        <v>294</v>
      </c>
      <c r="D60" s="51">
        <v>200</v>
      </c>
      <c r="E60" s="166">
        <f>'Пр. 9'!G74</f>
        <v>500000</v>
      </c>
    </row>
    <row r="61" spans="1:8" s="31" customFormat="1" ht="31.5">
      <c r="A61" s="44" t="s">
        <v>221</v>
      </c>
      <c r="B61" s="62"/>
      <c r="C61" s="62" t="s">
        <v>295</v>
      </c>
      <c r="D61" s="232"/>
      <c r="E61" s="160">
        <f>E62+E63+E64+E65</f>
        <v>1198010.54</v>
      </c>
      <c r="F61" s="67"/>
    </row>
    <row r="62" spans="1:8" s="35" customFormat="1" ht="94.5">
      <c r="A62" s="64" t="s">
        <v>222</v>
      </c>
      <c r="B62" s="60" t="s">
        <v>142</v>
      </c>
      <c r="C62" s="60" t="s">
        <v>479</v>
      </c>
      <c r="D62" s="231">
        <v>100</v>
      </c>
      <c r="E62" s="162">
        <f>'Пр. 9'!G63</f>
        <v>697071</v>
      </c>
      <c r="F62" s="68"/>
      <c r="G62" s="68"/>
      <c r="H62" s="68"/>
    </row>
    <row r="63" spans="1:8" s="35" customFormat="1" ht="63">
      <c r="A63" s="64" t="s">
        <v>437</v>
      </c>
      <c r="B63" s="60" t="s">
        <v>142</v>
      </c>
      <c r="C63" s="60" t="s">
        <v>479</v>
      </c>
      <c r="D63" s="231">
        <v>200</v>
      </c>
      <c r="E63" s="162">
        <f>'Пр. 9'!G64</f>
        <v>87191</v>
      </c>
    </row>
    <row r="64" spans="1:8" s="35" customFormat="1" ht="110.25">
      <c r="A64" s="64" t="s">
        <v>224</v>
      </c>
      <c r="B64" s="60" t="s">
        <v>142</v>
      </c>
      <c r="C64" s="60" t="s">
        <v>296</v>
      </c>
      <c r="D64" s="219">
        <v>100</v>
      </c>
      <c r="E64" s="162">
        <f>'Пр. 9'!G65</f>
        <v>393061.12</v>
      </c>
    </row>
    <row r="65" spans="1:5" s="35" customFormat="1" ht="96.75" customHeight="1">
      <c r="A65" s="64" t="s">
        <v>225</v>
      </c>
      <c r="B65" s="60" t="s">
        <v>142</v>
      </c>
      <c r="C65" s="60" t="s">
        <v>297</v>
      </c>
      <c r="D65" s="219">
        <v>100</v>
      </c>
      <c r="E65" s="162">
        <f>'Пр. 9'!G66</f>
        <v>20687.419999999998</v>
      </c>
    </row>
    <row r="66" spans="1:5" s="35" customFormat="1" ht="31.5">
      <c r="A66" s="47" t="s">
        <v>227</v>
      </c>
      <c r="B66" s="93"/>
      <c r="C66" s="93" t="s">
        <v>298</v>
      </c>
      <c r="D66" s="95"/>
      <c r="E66" s="165">
        <f>E67</f>
        <v>1200000</v>
      </c>
    </row>
    <row r="67" spans="1:5" s="35" customFormat="1" ht="47.25">
      <c r="A67" s="64" t="s">
        <v>438</v>
      </c>
      <c r="B67" s="60" t="s">
        <v>142</v>
      </c>
      <c r="C67" s="60" t="s">
        <v>299</v>
      </c>
      <c r="D67" s="275">
        <v>200</v>
      </c>
      <c r="E67" s="162">
        <f>'Пр. 9'!G68</f>
        <v>1200000</v>
      </c>
    </row>
    <row r="68" spans="1:5" s="31" customFormat="1" ht="47.25">
      <c r="A68" s="44" t="s">
        <v>471</v>
      </c>
      <c r="B68" s="62" t="s">
        <v>142</v>
      </c>
      <c r="C68" s="62" t="s">
        <v>472</v>
      </c>
      <c r="D68" s="276"/>
      <c r="E68" s="160">
        <f>E69</f>
        <v>650898</v>
      </c>
    </row>
    <row r="69" spans="1:5" s="35" customFormat="1" ht="94.5">
      <c r="A69" s="64" t="s">
        <v>215</v>
      </c>
      <c r="B69" s="60" t="s">
        <v>142</v>
      </c>
      <c r="C69" s="60" t="s">
        <v>470</v>
      </c>
      <c r="D69" s="275">
        <v>100</v>
      </c>
      <c r="E69" s="162">
        <f>безвозм.пост.!C9</f>
        <v>650898</v>
      </c>
    </row>
    <row r="70" spans="1:5" ht="15.75">
      <c r="A70" s="44" t="s">
        <v>196</v>
      </c>
      <c r="B70" s="232"/>
      <c r="C70" s="60"/>
      <c r="D70" s="61"/>
      <c r="E70" s="167">
        <f>E13+E34+E39+E50</f>
        <v>21599999.960000001</v>
      </c>
    </row>
    <row r="74" spans="1:5">
      <c r="E74" s="128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workbookViewId="0">
      <selection activeCell="D6" sqref="D6:F6"/>
    </sheetView>
  </sheetViews>
  <sheetFormatPr defaultRowHeight="15.75"/>
  <cols>
    <col min="1" max="1" width="61.7109375" style="124" customWidth="1"/>
    <col min="2" max="2" width="13.42578125" style="235" customWidth="1"/>
    <col min="3" max="3" width="16.42578125" style="125" customWidth="1"/>
    <col min="4" max="4" width="12.7109375" style="126" customWidth="1"/>
    <col min="5" max="5" width="16.140625" style="126" customWidth="1"/>
    <col min="6" max="6" width="17.42578125" style="126" customWidth="1"/>
    <col min="7" max="7" width="14.7109375" bestFit="1" customWidth="1"/>
    <col min="8" max="8" width="18.140625" customWidth="1"/>
  </cols>
  <sheetData>
    <row r="1" spans="1:6">
      <c r="D1" s="494" t="s">
        <v>197</v>
      </c>
      <c r="E1" s="494"/>
      <c r="F1" s="494"/>
    </row>
    <row r="2" spans="1:6">
      <c r="D2" s="491" t="s">
        <v>33</v>
      </c>
      <c r="E2" s="491"/>
      <c r="F2" s="491"/>
    </row>
    <row r="3" spans="1:6">
      <c r="D3" s="491" t="s">
        <v>110</v>
      </c>
      <c r="E3" s="491"/>
      <c r="F3" s="491"/>
    </row>
    <row r="4" spans="1:6">
      <c r="D4" s="491" t="s">
        <v>27</v>
      </c>
      <c r="E4" s="491"/>
      <c r="F4" s="491"/>
    </row>
    <row r="5" spans="1:6">
      <c r="D5" s="491" t="s">
        <v>28</v>
      </c>
      <c r="E5" s="491"/>
      <c r="F5" s="491"/>
    </row>
    <row r="6" spans="1:6">
      <c r="D6" s="491" t="s">
        <v>564</v>
      </c>
      <c r="E6" s="491"/>
      <c r="F6" s="491"/>
    </row>
    <row r="7" spans="1:6">
      <c r="D7" s="97"/>
      <c r="E7" s="97"/>
      <c r="F7" s="97"/>
    </row>
    <row r="8" spans="1:6" ht="52.5" customHeight="1">
      <c r="A8" s="451" t="s">
        <v>501</v>
      </c>
      <c r="B8" s="451"/>
      <c r="C8" s="451"/>
      <c r="D8" s="451"/>
      <c r="E8" s="503"/>
      <c r="F8" s="503"/>
    </row>
    <row r="10" spans="1:6" ht="31.5">
      <c r="A10" s="142" t="s">
        <v>34</v>
      </c>
      <c r="B10" s="62" t="s">
        <v>129</v>
      </c>
      <c r="C10" s="62" t="s">
        <v>64</v>
      </c>
      <c r="D10" s="142" t="s">
        <v>65</v>
      </c>
      <c r="E10" s="502" t="s">
        <v>42</v>
      </c>
      <c r="F10" s="502"/>
    </row>
    <row r="11" spans="1:6">
      <c r="A11" s="139"/>
      <c r="B11" s="236"/>
      <c r="C11" s="62"/>
      <c r="D11" s="142"/>
      <c r="E11" s="309" t="s">
        <v>382</v>
      </c>
      <c r="F11" s="143" t="s">
        <v>492</v>
      </c>
    </row>
    <row r="12" spans="1:6" s="31" customFormat="1" ht="47.25">
      <c r="A12" s="44" t="s">
        <v>474</v>
      </c>
      <c r="B12" s="62"/>
      <c r="C12" s="62" t="s">
        <v>182</v>
      </c>
      <c r="D12" s="155"/>
      <c r="E12" s="160">
        <f>E13+E39+E34+E50</f>
        <v>17470000</v>
      </c>
      <c r="F12" s="160">
        <f>F13+F39+F34+F50</f>
        <v>17450000</v>
      </c>
    </row>
    <row r="13" spans="1:6" s="31" customFormat="1" ht="75">
      <c r="A13" s="94" t="s">
        <v>473</v>
      </c>
      <c r="B13" s="43"/>
      <c r="C13" s="62" t="s">
        <v>270</v>
      </c>
      <c r="D13" s="155"/>
      <c r="E13" s="160">
        <f>E14+E19+E22+E25+E27+E29+E32</f>
        <v>7391917.4199999999</v>
      </c>
      <c r="F13" s="160">
        <f>F14+F19+F22+F25+F27+F29</f>
        <v>7411917.4199999999</v>
      </c>
    </row>
    <row r="14" spans="1:6" s="31" customFormat="1" ht="31.5">
      <c r="A14" s="44" t="s">
        <v>264</v>
      </c>
      <c r="B14" s="62"/>
      <c r="C14" s="62" t="s">
        <v>328</v>
      </c>
      <c r="D14" s="155"/>
      <c r="E14" s="160">
        <f>E15+E16+E17+E18</f>
        <v>5759000</v>
      </c>
      <c r="F14" s="160">
        <f>F15+F16+F17+F18</f>
        <v>5759000</v>
      </c>
    </row>
    <row r="15" spans="1:6" ht="94.5">
      <c r="A15" s="64" t="s">
        <v>188</v>
      </c>
      <c r="B15" s="60" t="s">
        <v>130</v>
      </c>
      <c r="C15" s="60" t="s">
        <v>271</v>
      </c>
      <c r="D15" s="61">
        <v>100</v>
      </c>
      <c r="E15" s="162">
        <f>Пр.10!G15</f>
        <v>937000</v>
      </c>
      <c r="F15" s="162">
        <f>Пр.10!H15</f>
        <v>937000</v>
      </c>
    </row>
    <row r="16" spans="1:6" ht="94.5">
      <c r="A16" s="64" t="s">
        <v>189</v>
      </c>
      <c r="B16" s="60" t="s">
        <v>131</v>
      </c>
      <c r="C16" s="60" t="s">
        <v>272</v>
      </c>
      <c r="D16" s="61">
        <v>100</v>
      </c>
      <c r="E16" s="162">
        <f>Пр.10!G18</f>
        <v>3392000</v>
      </c>
      <c r="F16" s="162">
        <f>Пр.10!H18</f>
        <v>3392000</v>
      </c>
    </row>
    <row r="17" spans="1:6" s="35" customFormat="1" ht="47.25">
      <c r="A17" s="64" t="s">
        <v>190</v>
      </c>
      <c r="B17" s="60" t="s">
        <v>131</v>
      </c>
      <c r="C17" s="60" t="s">
        <v>272</v>
      </c>
      <c r="D17" s="61">
        <v>200</v>
      </c>
      <c r="E17" s="162">
        <f>Пр.10!G19</f>
        <v>1400000</v>
      </c>
      <c r="F17" s="162">
        <f>Пр.10!H19</f>
        <v>1400000</v>
      </c>
    </row>
    <row r="18" spans="1:6" ht="31.5">
      <c r="A18" s="64" t="s">
        <v>191</v>
      </c>
      <c r="B18" s="60" t="s">
        <v>131</v>
      </c>
      <c r="C18" s="60" t="s">
        <v>272</v>
      </c>
      <c r="D18" s="61">
        <v>800</v>
      </c>
      <c r="E18" s="162">
        <f>Пр.10!G20</f>
        <v>30000</v>
      </c>
      <c r="F18" s="162">
        <f>Пр.10!H20</f>
        <v>30000</v>
      </c>
    </row>
    <row r="19" spans="1:6" s="31" customFormat="1" ht="31.5">
      <c r="A19" s="44" t="s">
        <v>265</v>
      </c>
      <c r="B19" s="62"/>
      <c r="C19" s="62" t="s">
        <v>329</v>
      </c>
      <c r="D19" s="155"/>
      <c r="E19" s="160">
        <f>E20+E21</f>
        <v>22481.42</v>
      </c>
      <c r="F19" s="160">
        <f>F20+F21</f>
        <v>16190.14</v>
      </c>
    </row>
    <row r="20" spans="1:6" s="31" customFormat="1" ht="78.75">
      <c r="A20" s="64" t="s">
        <v>217</v>
      </c>
      <c r="B20" s="60" t="s">
        <v>135</v>
      </c>
      <c r="C20" s="60" t="s">
        <v>273</v>
      </c>
      <c r="D20" s="61">
        <v>200</v>
      </c>
      <c r="E20" s="162">
        <f>Пр.10!G26</f>
        <v>21481.42</v>
      </c>
      <c r="F20" s="162">
        <f>Пр.10!H26</f>
        <v>15190.14</v>
      </c>
    </row>
    <row r="21" spans="1:6" s="31" customFormat="1" ht="63">
      <c r="A21" s="64" t="s">
        <v>218</v>
      </c>
      <c r="B21" s="60" t="s">
        <v>135</v>
      </c>
      <c r="C21" s="60" t="s">
        <v>274</v>
      </c>
      <c r="D21" s="61">
        <v>200</v>
      </c>
      <c r="E21" s="162">
        <f>Пр.10!G27</f>
        <v>1000</v>
      </c>
      <c r="F21" s="162">
        <f>Пр.10!H27</f>
        <v>1000</v>
      </c>
    </row>
    <row r="22" spans="1:6" s="31" customFormat="1" ht="31.5">
      <c r="A22" s="44" t="s">
        <v>266</v>
      </c>
      <c r="B22" s="62"/>
      <c r="C22" s="62" t="s">
        <v>330</v>
      </c>
      <c r="D22" s="155"/>
      <c r="E22" s="160">
        <f>E23+E24</f>
        <v>234700</v>
      </c>
      <c r="F22" s="160">
        <f>F23+F24</f>
        <v>243500</v>
      </c>
    </row>
    <row r="23" spans="1:6" s="35" customFormat="1" ht="94.5">
      <c r="A23" s="64" t="s">
        <v>193</v>
      </c>
      <c r="B23" s="60" t="s">
        <v>136</v>
      </c>
      <c r="C23" s="60" t="s">
        <v>275</v>
      </c>
      <c r="D23" s="61">
        <v>100</v>
      </c>
      <c r="E23" s="168">
        <f>Пр.10!G30</f>
        <v>190000</v>
      </c>
      <c r="F23" s="168">
        <f>Пр.10!H30</f>
        <v>190000</v>
      </c>
    </row>
    <row r="24" spans="1:6" s="35" customFormat="1" ht="51" customHeight="1">
      <c r="A24" s="64" t="s">
        <v>439</v>
      </c>
      <c r="B24" s="60" t="s">
        <v>136</v>
      </c>
      <c r="C24" s="60" t="s">
        <v>275</v>
      </c>
      <c r="D24" s="61">
        <v>200</v>
      </c>
      <c r="E24" s="168">
        <f>Пр.10!G31</f>
        <v>44700</v>
      </c>
      <c r="F24" s="168">
        <f>Пр.10!H31</f>
        <v>53500</v>
      </c>
    </row>
    <row r="25" spans="1:6" s="31" customFormat="1" ht="47.25">
      <c r="A25" s="44" t="s">
        <v>267</v>
      </c>
      <c r="B25" s="60"/>
      <c r="C25" s="62" t="s">
        <v>331</v>
      </c>
      <c r="D25" s="155"/>
      <c r="E25" s="160">
        <f>E26</f>
        <v>0</v>
      </c>
      <c r="F25" s="160">
        <f>F26</f>
        <v>27491.279999999999</v>
      </c>
    </row>
    <row r="26" spans="1:6" s="35" customFormat="1" ht="78.75">
      <c r="A26" s="64" t="s">
        <v>192</v>
      </c>
      <c r="B26" s="60" t="s">
        <v>134</v>
      </c>
      <c r="C26" s="60" t="s">
        <v>276</v>
      </c>
      <c r="D26" s="61">
        <v>500</v>
      </c>
      <c r="E26" s="162">
        <f>Пр.10!G22</f>
        <v>0</v>
      </c>
      <c r="F26" s="162">
        <f>Пр.10!H22</f>
        <v>27491.279999999999</v>
      </c>
    </row>
    <row r="27" spans="1:6" s="31" customFormat="1" ht="47.25">
      <c r="A27" s="44" t="s">
        <v>268</v>
      </c>
      <c r="B27" s="60"/>
      <c r="C27" s="62" t="s">
        <v>332</v>
      </c>
      <c r="D27" s="155"/>
      <c r="E27" s="160">
        <f>E28</f>
        <v>230000</v>
      </c>
      <c r="F27" s="160">
        <f>F28</f>
        <v>220000</v>
      </c>
    </row>
    <row r="28" spans="1:6" s="35" customFormat="1" ht="47.25">
      <c r="A28" s="64" t="s">
        <v>195</v>
      </c>
      <c r="B28" s="60" t="s">
        <v>143</v>
      </c>
      <c r="C28" s="144" t="s">
        <v>300</v>
      </c>
      <c r="D28" s="61">
        <v>300</v>
      </c>
      <c r="E28" s="162">
        <f>Пр.10!G51</f>
        <v>230000</v>
      </c>
      <c r="F28" s="162">
        <f>Пр.10!H51</f>
        <v>220000</v>
      </c>
    </row>
    <row r="29" spans="1:6" s="31" customFormat="1" ht="31.5">
      <c r="A29" s="44" t="s">
        <v>269</v>
      </c>
      <c r="B29" s="62"/>
      <c r="C29" s="62" t="s">
        <v>334</v>
      </c>
      <c r="D29" s="155"/>
      <c r="E29" s="160">
        <f>E30+E31</f>
        <v>1145736</v>
      </c>
      <c r="F29" s="160">
        <f>F30+F31</f>
        <v>1145736</v>
      </c>
    </row>
    <row r="30" spans="1:6" s="35" customFormat="1" ht="126">
      <c r="A30" s="64" t="s">
        <v>440</v>
      </c>
      <c r="B30" s="53" t="s">
        <v>262</v>
      </c>
      <c r="C30" s="60" t="s">
        <v>277</v>
      </c>
      <c r="D30" s="61">
        <v>200</v>
      </c>
      <c r="E30" s="162">
        <f>Пр.10!G38</f>
        <v>357005</v>
      </c>
      <c r="F30" s="162">
        <f>Пр.10!H38</f>
        <v>357005</v>
      </c>
    </row>
    <row r="31" spans="1:6" s="35" customFormat="1" ht="63">
      <c r="A31" s="64" t="s">
        <v>441</v>
      </c>
      <c r="B31" s="53" t="s">
        <v>262</v>
      </c>
      <c r="C31" s="60" t="s">
        <v>278</v>
      </c>
      <c r="D31" s="61">
        <v>200</v>
      </c>
      <c r="E31" s="162">
        <f>Пр.10!G39</f>
        <v>788731</v>
      </c>
      <c r="F31" s="162">
        <f>Пр.10!H39</f>
        <v>788731</v>
      </c>
    </row>
    <row r="32" spans="1:6" ht="31.5">
      <c r="A32" s="44" t="s">
        <v>538</v>
      </c>
      <c r="B32" s="62" t="s">
        <v>533</v>
      </c>
      <c r="C32" s="62" t="s">
        <v>539</v>
      </c>
      <c r="D32" s="160"/>
      <c r="E32" s="338">
        <f>E33</f>
        <v>0</v>
      </c>
      <c r="F32" s="338">
        <f>F33</f>
        <v>0</v>
      </c>
    </row>
    <row r="33" spans="1:6" ht="94.5">
      <c r="A33" s="96" t="s">
        <v>536</v>
      </c>
      <c r="B33" s="60" t="s">
        <v>533</v>
      </c>
      <c r="C33" s="60" t="s">
        <v>537</v>
      </c>
      <c r="D33" s="339">
        <v>200</v>
      </c>
      <c r="E33" s="163">
        <f>Пр.10!G41</f>
        <v>0</v>
      </c>
      <c r="F33" s="163">
        <f>Пр.10!H41</f>
        <v>0</v>
      </c>
    </row>
    <row r="34" spans="1:6" s="31" customFormat="1" ht="75">
      <c r="A34" s="94" t="s">
        <v>476</v>
      </c>
      <c r="B34" s="53"/>
      <c r="C34" s="62" t="s">
        <v>281</v>
      </c>
      <c r="D34" s="155"/>
      <c r="E34" s="160">
        <f>E35+E37</f>
        <v>1100000</v>
      </c>
      <c r="F34" s="160">
        <f>F35+F37</f>
        <v>1100000</v>
      </c>
    </row>
    <row r="35" spans="1:6" s="31" customFormat="1" ht="31.5">
      <c r="A35" s="44" t="s">
        <v>307</v>
      </c>
      <c r="B35" s="62"/>
      <c r="C35" s="62" t="s">
        <v>279</v>
      </c>
      <c r="D35" s="155"/>
      <c r="E35" s="160">
        <f>E36</f>
        <v>1000000</v>
      </c>
      <c r="F35" s="160">
        <f>F36</f>
        <v>1000000</v>
      </c>
    </row>
    <row r="36" spans="1:6" ht="78.75">
      <c r="A36" s="64" t="s">
        <v>207</v>
      </c>
      <c r="B36" s="60" t="s">
        <v>138</v>
      </c>
      <c r="C36" s="60" t="s">
        <v>280</v>
      </c>
      <c r="D36" s="61">
        <v>200</v>
      </c>
      <c r="E36" s="161">
        <f>Пр.10!G34</f>
        <v>1000000</v>
      </c>
      <c r="F36" s="161">
        <f>Пр.10!H34</f>
        <v>1000000</v>
      </c>
    </row>
    <row r="37" spans="1:6" s="31" customFormat="1">
      <c r="A37" s="44" t="s">
        <v>308</v>
      </c>
      <c r="B37" s="62"/>
      <c r="C37" s="62" t="s">
        <v>309</v>
      </c>
      <c r="D37" s="155"/>
      <c r="E37" s="160">
        <f>E38</f>
        <v>100000</v>
      </c>
      <c r="F37" s="160">
        <f>F38</f>
        <v>100000</v>
      </c>
    </row>
    <row r="38" spans="1:6" ht="63">
      <c r="A38" s="64" t="s">
        <v>310</v>
      </c>
      <c r="B38" s="60" t="s">
        <v>320</v>
      </c>
      <c r="C38" s="60" t="s">
        <v>305</v>
      </c>
      <c r="D38" s="61">
        <v>800</v>
      </c>
      <c r="E38" s="161">
        <f>Пр.10!G24</f>
        <v>100000</v>
      </c>
      <c r="F38" s="161">
        <f>Пр.10!H24</f>
        <v>100000</v>
      </c>
    </row>
    <row r="39" spans="1:6" s="31" customFormat="1" ht="75">
      <c r="A39" s="94" t="s">
        <v>477</v>
      </c>
      <c r="B39" s="43"/>
      <c r="C39" s="62" t="s">
        <v>282</v>
      </c>
      <c r="D39" s="155"/>
      <c r="E39" s="167">
        <f>E40+E44+E46+E48</f>
        <v>2117781</v>
      </c>
      <c r="F39" s="167">
        <f>F40+F44+F46+F48</f>
        <v>2087781</v>
      </c>
    </row>
    <row r="40" spans="1:6" s="31" customFormat="1" ht="31.5">
      <c r="A40" s="44" t="s">
        <v>183</v>
      </c>
      <c r="B40" s="62"/>
      <c r="C40" s="62" t="s">
        <v>283</v>
      </c>
      <c r="D40" s="155"/>
      <c r="E40" s="167">
        <f>E41+E42</f>
        <v>522781</v>
      </c>
      <c r="F40" s="167">
        <f>F41+F42</f>
        <v>522781</v>
      </c>
    </row>
    <row r="41" spans="1:6" ht="63">
      <c r="A41" s="64" t="s">
        <v>208</v>
      </c>
      <c r="B41" s="60" t="s">
        <v>140</v>
      </c>
      <c r="C41" s="60" t="s">
        <v>284</v>
      </c>
      <c r="D41" s="61">
        <v>200</v>
      </c>
      <c r="E41" s="161">
        <f>Пр.10!G47</f>
        <v>200000</v>
      </c>
      <c r="F41" s="161">
        <f>Пр.10!H47</f>
        <v>200000</v>
      </c>
    </row>
    <row r="42" spans="1:6" s="35" customFormat="1" ht="126">
      <c r="A42" s="216" t="s">
        <v>469</v>
      </c>
      <c r="B42" s="53" t="s">
        <v>262</v>
      </c>
      <c r="C42" s="60" t="s">
        <v>480</v>
      </c>
      <c r="D42" s="275">
        <v>200</v>
      </c>
      <c r="E42" s="163">
        <f>Пр.10!G37</f>
        <v>322781</v>
      </c>
      <c r="F42" s="163">
        <f>Пр.10!H37</f>
        <v>322781</v>
      </c>
    </row>
    <row r="43" spans="1:6" s="35" customFormat="1" ht="94.5">
      <c r="A43" s="295" t="s">
        <v>491</v>
      </c>
      <c r="B43" s="296" t="s">
        <v>262</v>
      </c>
      <c r="C43" s="144" t="s">
        <v>486</v>
      </c>
      <c r="D43" s="150">
        <v>200</v>
      </c>
      <c r="E43" s="297">
        <f>безвозм.пост.!D48</f>
        <v>0</v>
      </c>
      <c r="F43" s="297">
        <f>безвозм.пост.!E48</f>
        <v>0</v>
      </c>
    </row>
    <row r="44" spans="1:6" s="31" customFormat="1" ht="31.5">
      <c r="A44" s="44" t="s">
        <v>184</v>
      </c>
      <c r="B44" s="62"/>
      <c r="C44" s="62" t="s">
        <v>285</v>
      </c>
      <c r="D44" s="155"/>
      <c r="E44" s="167">
        <f>E45</f>
        <v>1050000</v>
      </c>
      <c r="F44" s="167">
        <f>F45</f>
        <v>1020000</v>
      </c>
    </row>
    <row r="45" spans="1:6" s="35" customFormat="1" ht="63">
      <c r="A45" s="64" t="s">
        <v>442</v>
      </c>
      <c r="B45" s="60" t="s">
        <v>140</v>
      </c>
      <c r="C45" s="60" t="s">
        <v>286</v>
      </c>
      <c r="D45" s="61">
        <v>200</v>
      </c>
      <c r="E45" s="161">
        <f>Пр.10!G48</f>
        <v>1050000</v>
      </c>
      <c r="F45" s="161">
        <f>Пр.10!H48</f>
        <v>1020000</v>
      </c>
    </row>
    <row r="46" spans="1:6" s="35" customFormat="1" ht="31.5">
      <c r="A46" s="44" t="s">
        <v>363</v>
      </c>
      <c r="B46" s="62"/>
      <c r="C46" s="62" t="s">
        <v>364</v>
      </c>
      <c r="D46" s="377"/>
      <c r="E46" s="160">
        <f>E47</f>
        <v>210000</v>
      </c>
      <c r="F46" s="160">
        <f>F47</f>
        <v>210000</v>
      </c>
    </row>
    <row r="47" spans="1:6" s="35" customFormat="1" ht="48" thickBot="1">
      <c r="A47" s="63" t="s">
        <v>432</v>
      </c>
      <c r="B47" s="145"/>
      <c r="C47" s="145" t="s">
        <v>361</v>
      </c>
      <c r="D47" s="146">
        <v>200</v>
      </c>
      <c r="E47" s="164">
        <f>безвозм.пост.!D46</f>
        <v>210000</v>
      </c>
      <c r="F47" s="164">
        <f>безвозм.пост.!E46</f>
        <v>210000</v>
      </c>
    </row>
    <row r="48" spans="1:6" s="35" customFormat="1" ht="31.5">
      <c r="A48" s="44" t="s">
        <v>365</v>
      </c>
      <c r="B48" s="62"/>
      <c r="C48" s="62" t="s">
        <v>366</v>
      </c>
      <c r="D48" s="377"/>
      <c r="E48" s="160">
        <f>E49</f>
        <v>335000</v>
      </c>
      <c r="F48" s="160">
        <f>F49</f>
        <v>335000</v>
      </c>
    </row>
    <row r="49" spans="1:8" s="35" customFormat="1" ht="63.75" thickBot="1">
      <c r="A49" s="63" t="s">
        <v>433</v>
      </c>
      <c r="B49" s="145" t="s">
        <v>253</v>
      </c>
      <c r="C49" s="145" t="s">
        <v>367</v>
      </c>
      <c r="D49" s="146">
        <v>200</v>
      </c>
      <c r="E49" s="164">
        <f>безвозм.пост.!D37</f>
        <v>335000</v>
      </c>
      <c r="F49" s="164">
        <f>безвозм.пост.!E37</f>
        <v>335000</v>
      </c>
    </row>
    <row r="50" spans="1:8" s="31" customFormat="1" ht="79.5" customHeight="1">
      <c r="A50" s="94" t="s">
        <v>478</v>
      </c>
      <c r="B50" s="43"/>
      <c r="C50" s="62" t="s">
        <v>287</v>
      </c>
      <c r="D50" s="155"/>
      <c r="E50" s="167">
        <f>E51+E56+E58+E60+E65</f>
        <v>6860301.5800000001</v>
      </c>
      <c r="F50" s="167">
        <f>F51+F56+F58+F60+F65</f>
        <v>6850301.5800000001</v>
      </c>
    </row>
    <row r="51" spans="1:8" s="31" customFormat="1" ht="31.5">
      <c r="A51" s="44" t="s">
        <v>185</v>
      </c>
      <c r="B51" s="62"/>
      <c r="C51" s="62" t="s">
        <v>288</v>
      </c>
      <c r="D51" s="155"/>
      <c r="E51" s="167">
        <f>E52+E54+E55</f>
        <v>4271902</v>
      </c>
      <c r="F51" s="167">
        <f>F52+F54+F55</f>
        <v>4261902</v>
      </c>
    </row>
    <row r="52" spans="1:8" ht="94.5">
      <c r="A52" s="64" t="s">
        <v>211</v>
      </c>
      <c r="B52" s="60" t="s">
        <v>142</v>
      </c>
      <c r="C52" s="60" t="s">
        <v>289</v>
      </c>
      <c r="D52" s="61">
        <v>100</v>
      </c>
      <c r="E52" s="161">
        <f>Пр.10!G56</f>
        <v>1711902</v>
      </c>
      <c r="F52" s="161">
        <f>Пр.10!H56</f>
        <v>1711902</v>
      </c>
    </row>
    <row r="53" spans="1:8" ht="110.25">
      <c r="A53" s="64" t="s">
        <v>206</v>
      </c>
      <c r="B53" s="60" t="s">
        <v>142</v>
      </c>
      <c r="C53" s="60" t="s">
        <v>290</v>
      </c>
      <c r="D53" s="61">
        <v>100</v>
      </c>
      <c r="E53" s="161">
        <f>Пр.10!G57</f>
        <v>0</v>
      </c>
      <c r="F53" s="161">
        <f>Пр.10!H57</f>
        <v>0</v>
      </c>
    </row>
    <row r="54" spans="1:8" ht="47.25">
      <c r="A54" s="64" t="s">
        <v>212</v>
      </c>
      <c r="B54" s="60" t="s">
        <v>142</v>
      </c>
      <c r="C54" s="60" t="s">
        <v>289</v>
      </c>
      <c r="D54" s="61">
        <v>200</v>
      </c>
      <c r="E54" s="161">
        <f>Пр.10!G58</f>
        <v>2500000</v>
      </c>
      <c r="F54" s="161">
        <f>Пр.10!H58</f>
        <v>2500000</v>
      </c>
    </row>
    <row r="55" spans="1:8" ht="47.25">
      <c r="A55" s="64" t="s">
        <v>213</v>
      </c>
      <c r="B55" s="60" t="s">
        <v>142</v>
      </c>
      <c r="C55" s="60" t="s">
        <v>289</v>
      </c>
      <c r="D55" s="61">
        <v>800</v>
      </c>
      <c r="E55" s="161">
        <f>Пр.10!G59</f>
        <v>60000</v>
      </c>
      <c r="F55" s="161">
        <f>Пр.10!H59</f>
        <v>50000</v>
      </c>
    </row>
    <row r="56" spans="1:8" s="31" customFormat="1" ht="31.5">
      <c r="A56" s="44" t="s">
        <v>186</v>
      </c>
      <c r="B56" s="62"/>
      <c r="C56" s="62" t="s">
        <v>291</v>
      </c>
      <c r="D56" s="155"/>
      <c r="E56" s="169">
        <f>E57</f>
        <v>100000</v>
      </c>
      <c r="F56" s="169">
        <f>F57</f>
        <v>100000</v>
      </c>
    </row>
    <row r="57" spans="1:8" ht="47.25">
      <c r="A57" s="64" t="s">
        <v>214</v>
      </c>
      <c r="B57" s="60" t="s">
        <v>384</v>
      </c>
      <c r="C57" s="60" t="s">
        <v>292</v>
      </c>
      <c r="D57" s="61">
        <v>200</v>
      </c>
      <c r="E57" s="168">
        <f>Пр.10!G70</f>
        <v>100000</v>
      </c>
      <c r="F57" s="168">
        <f>Пр.10!H70</f>
        <v>100000</v>
      </c>
    </row>
    <row r="58" spans="1:8" s="31" customFormat="1" ht="31.5">
      <c r="A58" s="44" t="s">
        <v>187</v>
      </c>
      <c r="B58" s="62"/>
      <c r="C58" s="62" t="s">
        <v>293</v>
      </c>
      <c r="D58" s="155"/>
      <c r="E58" s="169">
        <f>E59</f>
        <v>500000</v>
      </c>
      <c r="F58" s="169">
        <f>F59</f>
        <v>500000</v>
      </c>
    </row>
    <row r="59" spans="1:8" ht="63">
      <c r="A59" s="64" t="s">
        <v>443</v>
      </c>
      <c r="B59" s="60" t="s">
        <v>140</v>
      </c>
      <c r="C59" s="60" t="s">
        <v>294</v>
      </c>
      <c r="D59" s="61">
        <v>200</v>
      </c>
      <c r="E59" s="168">
        <f>Пр.10!G72</f>
        <v>500000</v>
      </c>
      <c r="F59" s="168">
        <f>Пр.10!H72</f>
        <v>500000</v>
      </c>
    </row>
    <row r="60" spans="1:8" s="31" customFormat="1" ht="31.5">
      <c r="A60" s="44" t="s">
        <v>221</v>
      </c>
      <c r="B60" s="62"/>
      <c r="C60" s="62" t="s">
        <v>295</v>
      </c>
      <c r="D60" s="155"/>
      <c r="E60" s="169">
        <f>E61+E62+E63+E64</f>
        <v>788399.58</v>
      </c>
      <c r="F60" s="169">
        <f>F61+F62+F63+F64</f>
        <v>788399.58</v>
      </c>
    </row>
    <row r="61" spans="1:8" ht="110.25">
      <c r="A61" s="64" t="s">
        <v>222</v>
      </c>
      <c r="B61" s="60" t="s">
        <v>142</v>
      </c>
      <c r="C61" s="60" t="s">
        <v>479</v>
      </c>
      <c r="D61" s="61">
        <v>100</v>
      </c>
      <c r="E61" s="168">
        <f>Пр.10!G61</f>
        <v>697071</v>
      </c>
      <c r="F61" s="168">
        <f>Пр.10!H61</f>
        <v>697071</v>
      </c>
      <c r="G61" s="25"/>
      <c r="H61" s="25"/>
    </row>
    <row r="62" spans="1:8" ht="78.75">
      <c r="A62" s="64" t="s">
        <v>223</v>
      </c>
      <c r="B62" s="60" t="s">
        <v>142</v>
      </c>
      <c r="C62" s="60" t="s">
        <v>479</v>
      </c>
      <c r="D62" s="61">
        <v>200</v>
      </c>
      <c r="E62" s="168">
        <f>Пр.10!G62</f>
        <v>91328.579999999958</v>
      </c>
      <c r="F62" s="168">
        <f>Пр.10!H62</f>
        <v>91328.579999999958</v>
      </c>
    </row>
    <row r="63" spans="1:8" ht="126">
      <c r="A63" s="64" t="s">
        <v>224</v>
      </c>
      <c r="B63" s="60" t="s">
        <v>142</v>
      </c>
      <c r="C63" s="60" t="s">
        <v>296</v>
      </c>
      <c r="D63" s="61">
        <v>100</v>
      </c>
      <c r="E63" s="168">
        <f>Пр.10!G63</f>
        <v>0</v>
      </c>
      <c r="F63" s="168">
        <f>Пр.10!H63</f>
        <v>0</v>
      </c>
    </row>
    <row r="64" spans="1:8" ht="126">
      <c r="A64" s="64" t="s">
        <v>225</v>
      </c>
      <c r="B64" s="60" t="s">
        <v>142</v>
      </c>
      <c r="C64" s="60" t="s">
        <v>297</v>
      </c>
      <c r="D64" s="61">
        <v>100</v>
      </c>
      <c r="E64" s="168">
        <f>Пр.10!G64</f>
        <v>0</v>
      </c>
      <c r="F64" s="168">
        <f>Пр.10!H64</f>
        <v>0</v>
      </c>
    </row>
    <row r="65" spans="1:6" s="31" customFormat="1" ht="31.5">
      <c r="A65" s="44" t="s">
        <v>227</v>
      </c>
      <c r="B65" s="62"/>
      <c r="C65" s="62" t="s">
        <v>298</v>
      </c>
      <c r="D65" s="155"/>
      <c r="E65" s="169">
        <f>E66</f>
        <v>1200000</v>
      </c>
      <c r="F65" s="169">
        <f>F66</f>
        <v>1200000</v>
      </c>
    </row>
    <row r="66" spans="1:6" ht="63">
      <c r="A66" s="64" t="s">
        <v>372</v>
      </c>
      <c r="B66" s="60" t="s">
        <v>142</v>
      </c>
      <c r="C66" s="60" t="s">
        <v>299</v>
      </c>
      <c r="D66" s="61">
        <v>200</v>
      </c>
      <c r="E66" s="168">
        <f>Пр.10!G66</f>
        <v>1200000</v>
      </c>
      <c r="F66" s="168">
        <f>Пр.10!H66</f>
        <v>1200000</v>
      </c>
    </row>
    <row r="67" spans="1:6" s="31" customFormat="1" ht="47.25">
      <c r="A67" s="44" t="s">
        <v>471</v>
      </c>
      <c r="B67" s="62" t="s">
        <v>142</v>
      </c>
      <c r="C67" s="62" t="s">
        <v>472</v>
      </c>
      <c r="D67" s="276"/>
      <c r="E67" s="160">
        <f>E68</f>
        <v>0</v>
      </c>
      <c r="F67" s="160">
        <f>F68</f>
        <v>0</v>
      </c>
    </row>
    <row r="68" spans="1:6" s="35" customFormat="1" ht="126">
      <c r="A68" s="64" t="s">
        <v>215</v>
      </c>
      <c r="B68" s="60" t="s">
        <v>142</v>
      </c>
      <c r="C68" s="60" t="s">
        <v>470</v>
      </c>
      <c r="D68" s="275">
        <v>100</v>
      </c>
      <c r="E68" s="162">
        <f>Пр.10!G68</f>
        <v>0</v>
      </c>
      <c r="F68" s="162">
        <f>Пр.10!H68</f>
        <v>0</v>
      </c>
    </row>
    <row r="69" spans="1:6">
      <c r="A69" s="44" t="s">
        <v>196</v>
      </c>
      <c r="B69" s="62"/>
      <c r="C69" s="60"/>
      <c r="D69" s="61"/>
      <c r="E69" s="168"/>
      <c r="F69" s="168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workbookViewId="0">
      <selection activeCell="K14" sqref="K14"/>
    </sheetView>
  </sheetViews>
  <sheetFormatPr defaultRowHeight="15"/>
  <cols>
    <col min="1" max="1" width="59.42578125" style="37" customWidth="1"/>
    <col min="2" max="2" width="10" style="37" customWidth="1"/>
    <col min="3" max="4" width="8.7109375" style="37" customWidth="1"/>
    <col min="5" max="5" width="13.42578125" style="123" customWidth="1"/>
    <col min="6" max="6" width="9.85546875" style="37" customWidth="1"/>
    <col min="7" max="7" width="22" style="37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94" t="s">
        <v>229</v>
      </c>
      <c r="F1" s="494"/>
      <c r="G1" s="494"/>
    </row>
    <row r="2" spans="1:11" ht="15.75">
      <c r="E2" s="491" t="s">
        <v>33</v>
      </c>
      <c r="F2" s="491"/>
      <c r="G2" s="491"/>
    </row>
    <row r="3" spans="1:11" ht="15.75">
      <c r="E3" s="491" t="s">
        <v>110</v>
      </c>
      <c r="F3" s="491"/>
      <c r="G3" s="491"/>
    </row>
    <row r="4" spans="1:11" ht="15.75">
      <c r="E4" s="491" t="s">
        <v>27</v>
      </c>
      <c r="F4" s="491"/>
      <c r="G4" s="491"/>
    </row>
    <row r="5" spans="1:11" ht="15.75">
      <c r="E5" s="491" t="s">
        <v>28</v>
      </c>
      <c r="F5" s="491"/>
      <c r="G5" s="491"/>
    </row>
    <row r="6" spans="1:11" ht="15.75">
      <c r="E6" s="491" t="s">
        <v>564</v>
      </c>
      <c r="F6" s="491"/>
      <c r="G6" s="491"/>
    </row>
    <row r="8" spans="1:11" ht="38.25" customHeight="1">
      <c r="A8" s="451" t="s">
        <v>502</v>
      </c>
      <c r="B8" s="451"/>
      <c r="C8" s="451"/>
      <c r="D8" s="451"/>
      <c r="E8" s="451"/>
      <c r="F8" s="451"/>
      <c r="G8" s="451"/>
    </row>
    <row r="10" spans="1:11" ht="82.5" customHeight="1">
      <c r="A10" s="40" t="s">
        <v>34</v>
      </c>
      <c r="B10" s="40" t="s">
        <v>150</v>
      </c>
      <c r="C10" s="40" t="s">
        <v>82</v>
      </c>
      <c r="D10" s="40" t="s">
        <v>151</v>
      </c>
      <c r="E10" s="83" t="s">
        <v>64</v>
      </c>
      <c r="F10" s="40" t="s">
        <v>65</v>
      </c>
      <c r="G10" s="40" t="s">
        <v>42</v>
      </c>
    </row>
    <row r="11" spans="1:11" ht="15.75">
      <c r="A11" s="40"/>
      <c r="B11" s="40"/>
      <c r="C11" s="40"/>
      <c r="D11" s="40"/>
      <c r="E11" s="83"/>
      <c r="F11" s="40"/>
      <c r="G11" s="41" t="s">
        <v>263</v>
      </c>
    </row>
    <row r="12" spans="1:11" s="30" customFormat="1" ht="60.75" customHeight="1">
      <c r="A12" s="94" t="s">
        <v>121</v>
      </c>
      <c r="B12" s="42">
        <v>923</v>
      </c>
      <c r="C12" s="43"/>
      <c r="D12" s="43"/>
      <c r="E12" s="43"/>
      <c r="F12" s="42"/>
      <c r="G12" s="170">
        <f>G13+G28+G32+G43+G51+G35</f>
        <v>13034144.42</v>
      </c>
    </row>
    <row r="13" spans="1:11" ht="15.75">
      <c r="A13" s="44" t="s">
        <v>66</v>
      </c>
      <c r="B13" s="214">
        <v>923</v>
      </c>
      <c r="C13" s="62" t="s">
        <v>83</v>
      </c>
      <c r="D13" s="62" t="s">
        <v>84</v>
      </c>
      <c r="E13" s="62"/>
      <c r="F13" s="214"/>
      <c r="G13" s="159">
        <f>G14+G16+G21+G25+G23</f>
        <v>5908227.4199999999</v>
      </c>
      <c r="K13" s="25"/>
    </row>
    <row r="14" spans="1:11" ht="47.25">
      <c r="A14" s="44" t="s">
        <v>67</v>
      </c>
      <c r="B14" s="214">
        <v>923</v>
      </c>
      <c r="C14" s="62" t="s">
        <v>83</v>
      </c>
      <c r="D14" s="62" t="s">
        <v>85</v>
      </c>
      <c r="E14" s="62"/>
      <c r="F14" s="214"/>
      <c r="G14" s="159">
        <f>G15</f>
        <v>937000</v>
      </c>
      <c r="I14" s="25"/>
    </row>
    <row r="15" spans="1:11" ht="94.5">
      <c r="A15" s="45" t="s">
        <v>188</v>
      </c>
      <c r="B15" s="213">
        <v>923</v>
      </c>
      <c r="C15" s="60" t="s">
        <v>83</v>
      </c>
      <c r="D15" s="60" t="s">
        <v>85</v>
      </c>
      <c r="E15" s="60" t="s">
        <v>271</v>
      </c>
      <c r="F15" s="213">
        <v>100</v>
      </c>
      <c r="G15" s="171">
        <v>937000</v>
      </c>
      <c r="K15" s="25"/>
    </row>
    <row r="16" spans="1:11" ht="63">
      <c r="A16" s="44" t="s">
        <v>81</v>
      </c>
      <c r="B16" s="214">
        <v>923</v>
      </c>
      <c r="C16" s="62" t="s">
        <v>83</v>
      </c>
      <c r="D16" s="62" t="s">
        <v>86</v>
      </c>
      <c r="E16" s="62"/>
      <c r="F16" s="214"/>
      <c r="G16" s="159">
        <f>G17</f>
        <v>4832000</v>
      </c>
    </row>
    <row r="17" spans="1:9" ht="15.75">
      <c r="A17" s="44" t="s">
        <v>68</v>
      </c>
      <c r="B17" s="214">
        <v>923</v>
      </c>
      <c r="C17" s="62" t="s">
        <v>83</v>
      </c>
      <c r="D17" s="62" t="s">
        <v>86</v>
      </c>
      <c r="E17" s="62"/>
      <c r="F17" s="214"/>
      <c r="G17" s="159">
        <f>SUM(G18:G20)</f>
        <v>4832000</v>
      </c>
      <c r="I17" s="25"/>
    </row>
    <row r="18" spans="1:9" ht="94.5">
      <c r="A18" s="45" t="s">
        <v>189</v>
      </c>
      <c r="B18" s="213">
        <v>923</v>
      </c>
      <c r="C18" s="60" t="s">
        <v>83</v>
      </c>
      <c r="D18" s="60" t="s">
        <v>86</v>
      </c>
      <c r="E18" s="60" t="s">
        <v>272</v>
      </c>
      <c r="F18" s="213">
        <v>100</v>
      </c>
      <c r="G18" s="173">
        <v>3392000</v>
      </c>
      <c r="I18" s="264"/>
    </row>
    <row r="19" spans="1:9" ht="47.25">
      <c r="A19" s="45" t="s">
        <v>190</v>
      </c>
      <c r="B19" s="213">
        <v>923</v>
      </c>
      <c r="C19" s="60" t="s">
        <v>83</v>
      </c>
      <c r="D19" s="60" t="s">
        <v>86</v>
      </c>
      <c r="E19" s="60" t="s">
        <v>272</v>
      </c>
      <c r="F19" s="213">
        <v>200</v>
      </c>
      <c r="G19" s="173">
        <v>1400000</v>
      </c>
    </row>
    <row r="20" spans="1:9" ht="31.5">
      <c r="A20" s="45" t="s">
        <v>191</v>
      </c>
      <c r="B20" s="213">
        <v>923</v>
      </c>
      <c r="C20" s="60" t="s">
        <v>83</v>
      </c>
      <c r="D20" s="60" t="s">
        <v>86</v>
      </c>
      <c r="E20" s="60" t="s">
        <v>272</v>
      </c>
      <c r="F20" s="213">
        <v>800</v>
      </c>
      <c r="G20" s="158">
        <v>40000</v>
      </c>
    </row>
    <row r="21" spans="1:9" s="31" customFormat="1" ht="47.25">
      <c r="A21" s="46" t="s">
        <v>220</v>
      </c>
      <c r="B21" s="214">
        <v>923</v>
      </c>
      <c r="C21" s="62" t="s">
        <v>83</v>
      </c>
      <c r="D21" s="62" t="s">
        <v>88</v>
      </c>
      <c r="E21" s="62"/>
      <c r="F21" s="214"/>
      <c r="G21" s="159">
        <f>G22</f>
        <v>27491.279999999999</v>
      </c>
    </row>
    <row r="22" spans="1:9" s="31" customFormat="1" ht="78.75">
      <c r="A22" s="45" t="s">
        <v>192</v>
      </c>
      <c r="B22" s="213">
        <v>923</v>
      </c>
      <c r="C22" s="60" t="s">
        <v>83</v>
      </c>
      <c r="D22" s="60" t="s">
        <v>88</v>
      </c>
      <c r="E22" s="60" t="s">
        <v>276</v>
      </c>
      <c r="F22" s="213">
        <v>500</v>
      </c>
      <c r="G22" s="158">
        <f>безвозм.пост.!C56</f>
        <v>27491.279999999999</v>
      </c>
    </row>
    <row r="23" spans="1:9" s="31" customFormat="1" ht="15.75">
      <c r="A23" s="44" t="s">
        <v>303</v>
      </c>
      <c r="B23" s="214">
        <v>923</v>
      </c>
      <c r="C23" s="62" t="s">
        <v>83</v>
      </c>
      <c r="D23" s="62" t="s">
        <v>304</v>
      </c>
      <c r="E23" s="62" t="s">
        <v>305</v>
      </c>
      <c r="F23" s="214"/>
      <c r="G23" s="159">
        <f>G24</f>
        <v>100000</v>
      </c>
    </row>
    <row r="24" spans="1:9" s="31" customFormat="1" ht="63">
      <c r="A24" s="64" t="s">
        <v>306</v>
      </c>
      <c r="B24" s="213">
        <v>923</v>
      </c>
      <c r="C24" s="60" t="s">
        <v>83</v>
      </c>
      <c r="D24" s="60" t="s">
        <v>304</v>
      </c>
      <c r="E24" s="60" t="s">
        <v>305</v>
      </c>
      <c r="F24" s="213">
        <v>800</v>
      </c>
      <c r="G24" s="158">
        <v>100000</v>
      </c>
    </row>
    <row r="25" spans="1:9" ht="15.75">
      <c r="A25" s="44" t="s">
        <v>69</v>
      </c>
      <c r="B25" s="214">
        <v>923</v>
      </c>
      <c r="C25" s="62" t="s">
        <v>83</v>
      </c>
      <c r="D25" s="62">
        <v>13</v>
      </c>
      <c r="E25" s="62"/>
      <c r="F25" s="214"/>
      <c r="G25" s="159">
        <f>SUM(G26:G27)</f>
        <v>11736.14</v>
      </c>
    </row>
    <row r="26" spans="1:9" ht="83.25" customHeight="1">
      <c r="A26" s="64" t="s">
        <v>217</v>
      </c>
      <c r="B26" s="213">
        <v>923</v>
      </c>
      <c r="C26" s="60" t="s">
        <v>83</v>
      </c>
      <c r="D26" s="60">
        <v>13</v>
      </c>
      <c r="E26" s="60" t="s">
        <v>273</v>
      </c>
      <c r="F26" s="213">
        <v>200</v>
      </c>
      <c r="G26" s="173">
        <v>10736.14</v>
      </c>
    </row>
    <row r="27" spans="1:9" ht="67.5" customHeight="1">
      <c r="A27" s="64" t="s">
        <v>218</v>
      </c>
      <c r="B27" s="213">
        <v>923</v>
      </c>
      <c r="C27" s="60" t="s">
        <v>83</v>
      </c>
      <c r="D27" s="60">
        <v>13</v>
      </c>
      <c r="E27" s="60" t="s">
        <v>274</v>
      </c>
      <c r="F27" s="213">
        <v>200</v>
      </c>
      <c r="G27" s="173">
        <v>1000</v>
      </c>
    </row>
    <row r="28" spans="1:9" ht="15.75">
      <c r="A28" s="47" t="s">
        <v>70</v>
      </c>
      <c r="B28" s="214">
        <v>923</v>
      </c>
      <c r="C28" s="62" t="s">
        <v>85</v>
      </c>
      <c r="D28" s="62" t="s">
        <v>84</v>
      </c>
      <c r="E28" s="62"/>
      <c r="F28" s="214"/>
      <c r="G28" s="159">
        <f>G29</f>
        <v>232400</v>
      </c>
    </row>
    <row r="29" spans="1:9" ht="15.75">
      <c r="A29" s="44" t="s">
        <v>71</v>
      </c>
      <c r="B29" s="214">
        <v>923</v>
      </c>
      <c r="C29" s="62" t="s">
        <v>85</v>
      </c>
      <c r="D29" s="62" t="s">
        <v>89</v>
      </c>
      <c r="E29" s="62"/>
      <c r="F29" s="214"/>
      <c r="G29" s="159">
        <f>G30+G31</f>
        <v>232400</v>
      </c>
    </row>
    <row r="30" spans="1:9" ht="110.25">
      <c r="A30" s="45" t="s">
        <v>193</v>
      </c>
      <c r="B30" s="213">
        <v>923</v>
      </c>
      <c r="C30" s="60" t="s">
        <v>85</v>
      </c>
      <c r="D30" s="60" t="s">
        <v>89</v>
      </c>
      <c r="E30" s="60" t="s">
        <v>275</v>
      </c>
      <c r="F30" s="213">
        <v>100</v>
      </c>
      <c r="G30" s="173">
        <f>безвозм.пост.!C6+безвозм.пост.!C7</f>
        <v>190000</v>
      </c>
      <c r="H30" s="71"/>
      <c r="I30" s="264"/>
    </row>
    <row r="31" spans="1:9" ht="63">
      <c r="A31" s="45" t="s">
        <v>194</v>
      </c>
      <c r="B31" s="213">
        <v>923</v>
      </c>
      <c r="C31" s="60" t="s">
        <v>85</v>
      </c>
      <c r="D31" s="60" t="s">
        <v>89</v>
      </c>
      <c r="E31" s="60" t="s">
        <v>275</v>
      </c>
      <c r="F31" s="213">
        <v>200</v>
      </c>
      <c r="G31" s="173">
        <f>безвозм.пост.!C8</f>
        <v>42400</v>
      </c>
      <c r="H31" s="71"/>
    </row>
    <row r="32" spans="1:9" ht="31.5">
      <c r="A32" s="44" t="s">
        <v>72</v>
      </c>
      <c r="B32" s="214">
        <v>923</v>
      </c>
      <c r="C32" s="62" t="s">
        <v>89</v>
      </c>
      <c r="D32" s="62" t="s">
        <v>84</v>
      </c>
      <c r="E32" s="62"/>
      <c r="F32" s="214"/>
      <c r="G32" s="159">
        <f>G33</f>
        <v>950000</v>
      </c>
      <c r="H32" s="71"/>
    </row>
    <row r="33" spans="1:8" ht="15.75">
      <c r="A33" s="44" t="s">
        <v>73</v>
      </c>
      <c r="B33" s="214">
        <v>923</v>
      </c>
      <c r="C33" s="62" t="s">
        <v>89</v>
      </c>
      <c r="D33" s="62">
        <v>10</v>
      </c>
      <c r="E33" s="62"/>
      <c r="F33" s="214"/>
      <c r="G33" s="159">
        <f>G34</f>
        <v>950000</v>
      </c>
      <c r="H33" s="71"/>
    </row>
    <row r="34" spans="1:8" ht="78.75">
      <c r="A34" s="82" t="s">
        <v>207</v>
      </c>
      <c r="B34" s="213">
        <v>923</v>
      </c>
      <c r="C34" s="60" t="s">
        <v>89</v>
      </c>
      <c r="D34" s="60">
        <v>10</v>
      </c>
      <c r="E34" s="151" t="s">
        <v>301</v>
      </c>
      <c r="F34" s="213">
        <v>200</v>
      </c>
      <c r="G34" s="158">
        <f>'план работы'!E24</f>
        <v>950000</v>
      </c>
      <c r="H34" s="71"/>
    </row>
    <row r="35" spans="1:8" s="31" customFormat="1" ht="15.75">
      <c r="A35" s="215" t="s">
        <v>74</v>
      </c>
      <c r="B35" s="214">
        <v>923</v>
      </c>
      <c r="C35" s="62" t="s">
        <v>86</v>
      </c>
      <c r="D35" s="62" t="s">
        <v>84</v>
      </c>
      <c r="E35" s="62"/>
      <c r="F35" s="214"/>
      <c r="G35" s="159">
        <f>G36+G41</f>
        <v>3818517</v>
      </c>
      <c r="H35" s="72"/>
    </row>
    <row r="36" spans="1:8" s="31" customFormat="1" ht="15.75">
      <c r="A36" s="215" t="s">
        <v>259</v>
      </c>
      <c r="B36" s="214">
        <v>923</v>
      </c>
      <c r="C36" s="62" t="s">
        <v>86</v>
      </c>
      <c r="D36" s="62" t="s">
        <v>260</v>
      </c>
      <c r="E36" s="62"/>
      <c r="F36" s="214"/>
      <c r="G36" s="159">
        <f>G37+G38+G39+G40</f>
        <v>3568517</v>
      </c>
      <c r="H36" s="72"/>
    </row>
    <row r="37" spans="1:8" s="31" customFormat="1" ht="132.75" customHeight="1">
      <c r="A37" s="216" t="s">
        <v>469</v>
      </c>
      <c r="B37" s="274">
        <v>923</v>
      </c>
      <c r="C37" s="60" t="s">
        <v>86</v>
      </c>
      <c r="D37" s="60" t="s">
        <v>260</v>
      </c>
      <c r="E37" s="60" t="s">
        <v>277</v>
      </c>
      <c r="F37" s="274">
        <v>200</v>
      </c>
      <c r="G37" s="173">
        <f>безвозм.пост.!C42</f>
        <v>322781</v>
      </c>
      <c r="H37" s="72"/>
    </row>
    <row r="38" spans="1:8" s="31" customFormat="1" ht="94.5">
      <c r="A38" s="295" t="s">
        <v>491</v>
      </c>
      <c r="B38" s="150">
        <v>923</v>
      </c>
      <c r="C38" s="144" t="s">
        <v>86</v>
      </c>
      <c r="D38" s="144" t="s">
        <v>260</v>
      </c>
      <c r="E38" s="144" t="s">
        <v>487</v>
      </c>
      <c r="F38" s="150">
        <v>200</v>
      </c>
      <c r="G38" s="173">
        <f>безвозм.пост.!C48</f>
        <v>2100000</v>
      </c>
      <c r="H38" s="72"/>
    </row>
    <row r="39" spans="1:8" s="31" customFormat="1" ht="124.5" customHeight="1">
      <c r="A39" s="216" t="s">
        <v>440</v>
      </c>
      <c r="B39" s="213">
        <v>923</v>
      </c>
      <c r="C39" s="60" t="s">
        <v>86</v>
      </c>
      <c r="D39" s="60" t="s">
        <v>260</v>
      </c>
      <c r="E39" s="60" t="s">
        <v>277</v>
      </c>
      <c r="F39" s="213">
        <v>200</v>
      </c>
      <c r="G39" s="158">
        <f>безвозм.пост.!C40</f>
        <v>357005</v>
      </c>
      <c r="H39" s="72"/>
    </row>
    <row r="40" spans="1:8" s="31" customFormat="1" ht="63">
      <c r="A40" s="216" t="s">
        <v>441</v>
      </c>
      <c r="B40" s="213">
        <v>923</v>
      </c>
      <c r="C40" s="60" t="s">
        <v>86</v>
      </c>
      <c r="D40" s="60" t="s">
        <v>260</v>
      </c>
      <c r="E40" s="60" t="s">
        <v>278</v>
      </c>
      <c r="F40" s="213">
        <v>200</v>
      </c>
      <c r="G40" s="158">
        <f>безвозм.пост.!C44</f>
        <v>788731</v>
      </c>
      <c r="H40" s="72"/>
    </row>
    <row r="41" spans="1:8" s="31" customFormat="1" ht="15.75">
      <c r="A41" s="336" t="s">
        <v>534</v>
      </c>
      <c r="B41" s="191">
        <v>923</v>
      </c>
      <c r="C41" s="192" t="s">
        <v>86</v>
      </c>
      <c r="D41" s="192" t="s">
        <v>535</v>
      </c>
      <c r="E41" s="192"/>
      <c r="F41" s="191"/>
      <c r="G41" s="175">
        <f>G42</f>
        <v>250000</v>
      </c>
      <c r="H41" s="72"/>
    </row>
    <row r="42" spans="1:8" s="31" customFormat="1" ht="110.25">
      <c r="A42" s="337" t="s">
        <v>536</v>
      </c>
      <c r="B42" s="194">
        <v>923</v>
      </c>
      <c r="C42" s="151" t="s">
        <v>86</v>
      </c>
      <c r="D42" s="151" t="s">
        <v>535</v>
      </c>
      <c r="E42" s="151" t="s">
        <v>537</v>
      </c>
      <c r="F42" s="194">
        <v>200</v>
      </c>
      <c r="G42" s="174">
        <f>безвозм.пост.!C54</f>
        <v>250000</v>
      </c>
      <c r="H42" s="72"/>
    </row>
    <row r="43" spans="1:8" ht="15.75">
      <c r="A43" s="217" t="s">
        <v>75</v>
      </c>
      <c r="B43" s="191">
        <v>923</v>
      </c>
      <c r="C43" s="192" t="s">
        <v>87</v>
      </c>
      <c r="D43" s="192" t="s">
        <v>84</v>
      </c>
      <c r="E43" s="192"/>
      <c r="F43" s="191"/>
      <c r="G43" s="175">
        <f>G47+G44</f>
        <v>1895000</v>
      </c>
      <c r="H43" s="71"/>
    </row>
    <row r="44" spans="1:8" ht="15.75">
      <c r="A44" s="217" t="s">
        <v>251</v>
      </c>
      <c r="B44" s="191">
        <v>923</v>
      </c>
      <c r="C44" s="192" t="s">
        <v>87</v>
      </c>
      <c r="D44" s="192" t="s">
        <v>85</v>
      </c>
      <c r="E44" s="192"/>
      <c r="F44" s="191"/>
      <c r="G44" s="175">
        <f>G45+G46</f>
        <v>545000</v>
      </c>
      <c r="H44" s="71"/>
    </row>
    <row r="45" spans="1:8" s="35" customFormat="1" ht="31.5">
      <c r="A45" s="218" t="s">
        <v>371</v>
      </c>
      <c r="B45" s="194">
        <v>923</v>
      </c>
      <c r="C45" s="151" t="s">
        <v>87</v>
      </c>
      <c r="D45" s="151" t="s">
        <v>85</v>
      </c>
      <c r="E45" s="151" t="s">
        <v>360</v>
      </c>
      <c r="F45" s="194"/>
      <c r="G45" s="174">
        <f>безвозм.пост.!C37</f>
        <v>335000</v>
      </c>
      <c r="H45" s="92"/>
    </row>
    <row r="46" spans="1:8" s="35" customFormat="1" ht="47.25">
      <c r="A46" s="218" t="s">
        <v>370</v>
      </c>
      <c r="B46" s="194">
        <v>923</v>
      </c>
      <c r="C46" s="151" t="s">
        <v>87</v>
      </c>
      <c r="D46" s="151" t="s">
        <v>89</v>
      </c>
      <c r="E46" s="151" t="s">
        <v>361</v>
      </c>
      <c r="F46" s="194"/>
      <c r="G46" s="174">
        <f>безвозм.пост.!C46</f>
        <v>210000</v>
      </c>
      <c r="H46" s="92"/>
    </row>
    <row r="47" spans="1:8" ht="20.25" customHeight="1">
      <c r="A47" s="44" t="s">
        <v>76</v>
      </c>
      <c r="B47" s="224">
        <v>923</v>
      </c>
      <c r="C47" s="62" t="s">
        <v>87</v>
      </c>
      <c r="D47" s="62" t="s">
        <v>89</v>
      </c>
      <c r="E47" s="62"/>
      <c r="F47" s="224"/>
      <c r="G47" s="172">
        <f>SUM(G48:G49)</f>
        <v>1350000</v>
      </c>
      <c r="H47" s="71"/>
    </row>
    <row r="48" spans="1:8" ht="63">
      <c r="A48" s="82" t="s">
        <v>208</v>
      </c>
      <c r="B48" s="223">
        <v>923</v>
      </c>
      <c r="C48" s="60" t="s">
        <v>87</v>
      </c>
      <c r="D48" s="60" t="s">
        <v>89</v>
      </c>
      <c r="E48" s="60" t="s">
        <v>284</v>
      </c>
      <c r="F48" s="223">
        <v>200</v>
      </c>
      <c r="G48" s="158">
        <f>'план работы'!E6</f>
        <v>200000</v>
      </c>
      <c r="H48" s="71"/>
    </row>
    <row r="49" spans="1:10" ht="63.75" thickBot="1">
      <c r="A49" s="226" t="s">
        <v>209</v>
      </c>
      <c r="B49" s="223">
        <v>923</v>
      </c>
      <c r="C49" s="60" t="s">
        <v>87</v>
      </c>
      <c r="D49" s="60" t="s">
        <v>89</v>
      </c>
      <c r="E49" s="60" t="s">
        <v>286</v>
      </c>
      <c r="F49" s="223">
        <v>200</v>
      </c>
      <c r="G49" s="174">
        <f>'план работы'!E8</f>
        <v>1150000</v>
      </c>
      <c r="H49" s="71"/>
    </row>
    <row r="50" spans="1:10" s="31" customFormat="1" ht="15.75">
      <c r="A50" s="46" t="s">
        <v>145</v>
      </c>
      <c r="B50" s="224">
        <v>923</v>
      </c>
      <c r="C50" s="62" t="s">
        <v>152</v>
      </c>
      <c r="D50" s="62" t="s">
        <v>84</v>
      </c>
      <c r="E50" s="62"/>
      <c r="F50" s="224"/>
      <c r="G50" s="175">
        <f>G51</f>
        <v>230000</v>
      </c>
      <c r="H50" s="72"/>
    </row>
    <row r="51" spans="1:10" ht="15.75">
      <c r="A51" s="44" t="s">
        <v>77</v>
      </c>
      <c r="B51" s="224">
        <v>923</v>
      </c>
      <c r="C51" s="62">
        <v>10</v>
      </c>
      <c r="D51" s="62" t="s">
        <v>83</v>
      </c>
      <c r="E51" s="60"/>
      <c r="F51" s="223"/>
      <c r="G51" s="159">
        <f>G52</f>
        <v>230000</v>
      </c>
      <c r="H51" s="71"/>
    </row>
    <row r="52" spans="1:10" ht="47.25">
      <c r="A52" s="45" t="s">
        <v>195</v>
      </c>
      <c r="B52" s="224">
        <v>923</v>
      </c>
      <c r="C52" s="62">
        <v>10</v>
      </c>
      <c r="D52" s="62" t="s">
        <v>83</v>
      </c>
      <c r="E52" s="151" t="s">
        <v>300</v>
      </c>
      <c r="F52" s="223">
        <v>300</v>
      </c>
      <c r="G52" s="158">
        <v>230000</v>
      </c>
      <c r="H52" s="71"/>
    </row>
    <row r="53" spans="1:10" s="30" customFormat="1" ht="62.25" customHeight="1">
      <c r="A53" s="94" t="s">
        <v>124</v>
      </c>
      <c r="B53" s="42">
        <v>923</v>
      </c>
      <c r="C53" s="43"/>
      <c r="D53" s="43"/>
      <c r="E53" s="141"/>
      <c r="F53" s="48"/>
      <c r="G53" s="176">
        <f>G54+G71+G73</f>
        <v>8565855.5399999991</v>
      </c>
      <c r="H53" s="73"/>
    </row>
    <row r="54" spans="1:10" ht="15.75">
      <c r="A54" s="44" t="s">
        <v>446</v>
      </c>
      <c r="B54" s="224">
        <v>923</v>
      </c>
      <c r="C54" s="62" t="s">
        <v>90</v>
      </c>
      <c r="D54" s="62" t="s">
        <v>84</v>
      </c>
      <c r="E54" s="62"/>
      <c r="F54" s="224"/>
      <c r="G54" s="159">
        <f>G55</f>
        <v>7965855.54</v>
      </c>
      <c r="H54" s="71"/>
    </row>
    <row r="55" spans="1:10" ht="15.75">
      <c r="A55" s="44" t="s">
        <v>78</v>
      </c>
      <c r="B55" s="224">
        <v>923</v>
      </c>
      <c r="C55" s="62" t="s">
        <v>90</v>
      </c>
      <c r="D55" s="62" t="s">
        <v>83</v>
      </c>
      <c r="E55" s="62"/>
      <c r="F55" s="224"/>
      <c r="G55" s="159">
        <f>G56+G62+G67+G69</f>
        <v>7965855.54</v>
      </c>
      <c r="H55" s="71"/>
    </row>
    <row r="56" spans="1:10" s="31" customFormat="1" ht="31.5">
      <c r="A56" s="44" t="s">
        <v>79</v>
      </c>
      <c r="B56" s="224">
        <v>923</v>
      </c>
      <c r="C56" s="62" t="s">
        <v>90</v>
      </c>
      <c r="D56" s="62" t="s">
        <v>83</v>
      </c>
      <c r="E56" s="62" t="s">
        <v>289</v>
      </c>
      <c r="F56" s="224"/>
      <c r="G56" s="159">
        <f>SUM(G57:G61)</f>
        <v>4916947</v>
      </c>
    </row>
    <row r="57" spans="1:10" ht="94.5">
      <c r="A57" s="82" t="s">
        <v>211</v>
      </c>
      <c r="B57" s="223">
        <v>923</v>
      </c>
      <c r="C57" s="60" t="s">
        <v>90</v>
      </c>
      <c r="D57" s="60" t="s">
        <v>83</v>
      </c>
      <c r="E57" s="60" t="s">
        <v>289</v>
      </c>
      <c r="F57" s="223">
        <v>100</v>
      </c>
      <c r="G57" s="230">
        <v>1711902</v>
      </c>
    </row>
    <row r="58" spans="1:10" ht="126">
      <c r="A58" s="82" t="s">
        <v>206</v>
      </c>
      <c r="B58" s="231">
        <v>923</v>
      </c>
      <c r="C58" s="60" t="s">
        <v>90</v>
      </c>
      <c r="D58" s="60" t="s">
        <v>83</v>
      </c>
      <c r="E58" s="60" t="s">
        <v>290</v>
      </c>
      <c r="F58" s="223">
        <v>100</v>
      </c>
      <c r="G58" s="376">
        <v>32545</v>
      </c>
    </row>
    <row r="59" spans="1:10" ht="47.25">
      <c r="A59" s="82" t="s">
        <v>212</v>
      </c>
      <c r="B59" s="231">
        <v>923</v>
      </c>
      <c r="C59" s="60" t="s">
        <v>90</v>
      </c>
      <c r="D59" s="60" t="s">
        <v>83</v>
      </c>
      <c r="E59" s="60" t="s">
        <v>289</v>
      </c>
      <c r="F59" s="223">
        <v>200</v>
      </c>
      <c r="G59" s="230">
        <f>'план работы'!E43+'план работы'!E57+'план работы'!E58+1150000</f>
        <v>3120000</v>
      </c>
      <c r="I59" s="25"/>
      <c r="J59" s="25"/>
    </row>
    <row r="60" spans="1:10" ht="47.25">
      <c r="A60" s="82" t="s">
        <v>213</v>
      </c>
      <c r="B60" s="231">
        <v>923</v>
      </c>
      <c r="C60" s="60" t="s">
        <v>90</v>
      </c>
      <c r="D60" s="60" t="s">
        <v>83</v>
      </c>
      <c r="E60" s="60" t="s">
        <v>289</v>
      </c>
      <c r="F60" s="223">
        <v>800</v>
      </c>
      <c r="G60" s="230">
        <v>52500</v>
      </c>
    </row>
    <row r="61" spans="1:10" ht="47.25">
      <c r="A61" s="153" t="s">
        <v>489</v>
      </c>
      <c r="B61" s="144" t="s">
        <v>490</v>
      </c>
      <c r="C61" s="144" t="s">
        <v>90</v>
      </c>
      <c r="D61" s="150">
        <v>1</v>
      </c>
      <c r="E61" s="144" t="s">
        <v>488</v>
      </c>
      <c r="F61" s="150">
        <v>200</v>
      </c>
      <c r="G61" s="294">
        <f>безвозм.пост.!C50</f>
        <v>0</v>
      </c>
    </row>
    <row r="62" spans="1:10" s="196" customFormat="1" ht="15.75">
      <c r="A62" s="195" t="s">
        <v>226</v>
      </c>
      <c r="B62" s="232">
        <v>923</v>
      </c>
      <c r="C62" s="220" t="s">
        <v>90</v>
      </c>
      <c r="D62" s="220" t="s">
        <v>83</v>
      </c>
      <c r="E62" s="220" t="s">
        <v>302</v>
      </c>
      <c r="F62" s="227"/>
      <c r="G62" s="228">
        <f>G63+G64+G65+G66</f>
        <v>1198010.54</v>
      </c>
    </row>
    <row r="63" spans="1:10" s="196" customFormat="1" ht="126">
      <c r="A63" s="197" t="s">
        <v>222</v>
      </c>
      <c r="B63" s="231">
        <v>923</v>
      </c>
      <c r="C63" s="203" t="s">
        <v>90</v>
      </c>
      <c r="D63" s="203" t="s">
        <v>83</v>
      </c>
      <c r="E63" s="151" t="s">
        <v>479</v>
      </c>
      <c r="F63" s="194">
        <v>100</v>
      </c>
      <c r="G63" s="204">
        <f>безвозм.пост.!C19+безвозм.пост.!C20</f>
        <v>697071</v>
      </c>
      <c r="I63" s="200"/>
    </row>
    <row r="64" spans="1:10" s="196" customFormat="1" ht="78.75">
      <c r="A64" s="197" t="s">
        <v>223</v>
      </c>
      <c r="B64" s="231">
        <v>923</v>
      </c>
      <c r="C64" s="203" t="s">
        <v>90</v>
      </c>
      <c r="D64" s="203" t="s">
        <v>83</v>
      </c>
      <c r="E64" s="151" t="s">
        <v>479</v>
      </c>
      <c r="F64" s="194">
        <v>200</v>
      </c>
      <c r="G64" s="204">
        <f>безвозм.пост.!C21+безвозм.пост.!C22+безвозм.пост.!C25</f>
        <v>87191</v>
      </c>
    </row>
    <row r="65" spans="1:11" s="196" customFormat="1" ht="126">
      <c r="A65" s="197" t="s">
        <v>224</v>
      </c>
      <c r="B65" s="231">
        <v>923</v>
      </c>
      <c r="C65" s="203" t="s">
        <v>90</v>
      </c>
      <c r="D65" s="203" t="s">
        <v>83</v>
      </c>
      <c r="E65" s="151" t="s">
        <v>296</v>
      </c>
      <c r="F65" s="194">
        <v>100</v>
      </c>
      <c r="G65" s="204">
        <f>безвозм.пост.!C27</f>
        <v>393061.12</v>
      </c>
    </row>
    <row r="66" spans="1:11" s="196" customFormat="1" ht="129.75" customHeight="1">
      <c r="A66" s="197" t="s">
        <v>225</v>
      </c>
      <c r="B66" s="231">
        <v>923</v>
      </c>
      <c r="C66" s="151" t="s">
        <v>90</v>
      </c>
      <c r="D66" s="151" t="s">
        <v>83</v>
      </c>
      <c r="E66" s="151" t="s">
        <v>297</v>
      </c>
      <c r="F66" s="194">
        <v>100</v>
      </c>
      <c r="G66" s="204">
        <f>безвозм.пост.!C31</f>
        <v>20687.419999999998</v>
      </c>
    </row>
    <row r="67" spans="1:11" s="193" customFormat="1" ht="15.75">
      <c r="A67" s="195" t="s">
        <v>228</v>
      </c>
      <c r="B67" s="232">
        <v>923</v>
      </c>
      <c r="C67" s="220" t="s">
        <v>90</v>
      </c>
      <c r="D67" s="220" t="s">
        <v>83</v>
      </c>
      <c r="E67" s="220" t="s">
        <v>298</v>
      </c>
      <c r="F67" s="191"/>
      <c r="G67" s="221">
        <f>G68</f>
        <v>1200000</v>
      </c>
    </row>
    <row r="68" spans="1:11" s="196" customFormat="1" ht="63.75" thickBot="1">
      <c r="A68" s="197" t="s">
        <v>372</v>
      </c>
      <c r="B68" s="231">
        <v>923</v>
      </c>
      <c r="C68" s="203" t="s">
        <v>90</v>
      </c>
      <c r="D68" s="203" t="s">
        <v>83</v>
      </c>
      <c r="E68" s="151" t="s">
        <v>299</v>
      </c>
      <c r="F68" s="194">
        <v>200</v>
      </c>
      <c r="G68" s="222">
        <f>безвозм.пост.!C35</f>
        <v>1200000</v>
      </c>
    </row>
    <row r="69" spans="1:11" s="196" customFormat="1" ht="47.25">
      <c r="A69" s="44" t="s">
        <v>481</v>
      </c>
      <c r="B69" s="283">
        <v>923</v>
      </c>
      <c r="C69" s="220" t="s">
        <v>90</v>
      </c>
      <c r="D69" s="220" t="s">
        <v>83</v>
      </c>
      <c r="E69" s="62" t="s">
        <v>472</v>
      </c>
      <c r="F69" s="283"/>
      <c r="G69" s="160">
        <f>G70</f>
        <v>650898</v>
      </c>
    </row>
    <row r="70" spans="1:11" s="196" customFormat="1" ht="126">
      <c r="A70" s="64" t="s">
        <v>215</v>
      </c>
      <c r="B70" s="282">
        <v>923</v>
      </c>
      <c r="C70" s="203" t="s">
        <v>90</v>
      </c>
      <c r="D70" s="203" t="s">
        <v>83</v>
      </c>
      <c r="E70" s="60" t="s">
        <v>470</v>
      </c>
      <c r="F70" s="282">
        <v>100</v>
      </c>
      <c r="G70" s="162">
        <f>безвозм.пост.!C9</f>
        <v>650898</v>
      </c>
    </row>
    <row r="71" spans="1:11" ht="31.5">
      <c r="A71" s="44" t="s">
        <v>447</v>
      </c>
      <c r="B71" s="232">
        <v>923</v>
      </c>
      <c r="C71" s="62">
        <v>11</v>
      </c>
      <c r="D71" s="62" t="s">
        <v>87</v>
      </c>
      <c r="E71" s="220" t="s">
        <v>291</v>
      </c>
      <c r="F71" s="223"/>
      <c r="G71" s="159">
        <f>G72</f>
        <v>100000</v>
      </c>
    </row>
    <row r="72" spans="1:11" ht="54" customHeight="1">
      <c r="A72" s="82" t="s">
        <v>214</v>
      </c>
      <c r="B72" s="231">
        <v>923</v>
      </c>
      <c r="C72" s="60">
        <v>11</v>
      </c>
      <c r="D72" s="60" t="s">
        <v>87</v>
      </c>
      <c r="E72" s="60" t="s">
        <v>292</v>
      </c>
      <c r="F72" s="223">
        <v>200</v>
      </c>
      <c r="G72" s="173">
        <v>100000</v>
      </c>
    </row>
    <row r="73" spans="1:11" ht="15.75">
      <c r="A73" s="49" t="s">
        <v>76</v>
      </c>
      <c r="B73" s="231">
        <v>923</v>
      </c>
      <c r="C73" s="50" t="s">
        <v>87</v>
      </c>
      <c r="D73" s="50" t="s">
        <v>89</v>
      </c>
      <c r="E73" s="220" t="s">
        <v>293</v>
      </c>
      <c r="F73" s="51"/>
      <c r="G73" s="179">
        <f>G74</f>
        <v>500000</v>
      </c>
    </row>
    <row r="74" spans="1:11" ht="63">
      <c r="A74" s="64" t="s">
        <v>443</v>
      </c>
      <c r="B74" s="231">
        <v>923</v>
      </c>
      <c r="C74" s="60" t="s">
        <v>87</v>
      </c>
      <c r="D74" s="60" t="s">
        <v>89</v>
      </c>
      <c r="E74" s="60" t="s">
        <v>294</v>
      </c>
      <c r="F74" s="223"/>
      <c r="G74" s="173">
        <f>'план работы'!E36</f>
        <v>500000</v>
      </c>
    </row>
    <row r="75" spans="1:11" ht="15.75">
      <c r="A75" s="259" t="s">
        <v>80</v>
      </c>
      <c r="B75" s="52"/>
      <c r="C75" s="53"/>
      <c r="D75" s="53"/>
      <c r="E75" s="53"/>
      <c r="F75" s="52"/>
      <c r="G75" s="180">
        <f>G12+G53</f>
        <v>21599999.960000001</v>
      </c>
      <c r="K75" s="25"/>
    </row>
    <row r="76" spans="1:11">
      <c r="G76" s="127"/>
    </row>
    <row r="78" spans="1:11">
      <c r="G78" s="128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3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workbookViewId="0">
      <selection activeCell="F6" sqref="F6:H6"/>
    </sheetView>
  </sheetViews>
  <sheetFormatPr defaultRowHeight="15"/>
  <cols>
    <col min="1" max="1" width="52.7109375" style="37" customWidth="1"/>
    <col min="2" max="2" width="10.7109375" style="37" customWidth="1"/>
    <col min="3" max="3" width="8.85546875" style="37" customWidth="1"/>
    <col min="4" max="4" width="7.85546875" style="37" customWidth="1"/>
    <col min="5" max="5" width="13.5703125" style="37" customWidth="1"/>
    <col min="6" max="6" width="10.42578125" style="37" customWidth="1"/>
    <col min="7" max="7" width="21" style="37" customWidth="1"/>
    <col min="8" max="8" width="21.28515625" style="37" customWidth="1"/>
    <col min="9" max="9" width="14.7109375" bestFit="1" customWidth="1"/>
  </cols>
  <sheetData>
    <row r="1" spans="1:8" ht="15.75">
      <c r="F1" s="494" t="s">
        <v>133</v>
      </c>
      <c r="G1" s="494"/>
      <c r="H1" s="494"/>
    </row>
    <row r="2" spans="1:8" ht="15.75">
      <c r="F2" s="491" t="s">
        <v>33</v>
      </c>
      <c r="G2" s="491"/>
      <c r="H2" s="491"/>
    </row>
    <row r="3" spans="1:8" ht="15.75">
      <c r="F3" s="491" t="s">
        <v>110</v>
      </c>
      <c r="G3" s="491"/>
      <c r="H3" s="491"/>
    </row>
    <row r="4" spans="1:8" ht="15.75">
      <c r="F4" s="491" t="s">
        <v>27</v>
      </c>
      <c r="G4" s="491"/>
      <c r="H4" s="491"/>
    </row>
    <row r="5" spans="1:8" ht="15.75">
      <c r="F5" s="491" t="s">
        <v>28</v>
      </c>
      <c r="G5" s="491"/>
      <c r="H5" s="491"/>
    </row>
    <row r="6" spans="1:8" ht="15.75">
      <c r="F6" s="491" t="s">
        <v>564</v>
      </c>
      <c r="G6" s="491"/>
      <c r="H6" s="491"/>
    </row>
    <row r="7" spans="1:8" ht="15.75">
      <c r="F7" s="97"/>
      <c r="G7" s="97"/>
      <c r="H7" s="97"/>
    </row>
    <row r="8" spans="1:8" ht="38.25" customHeight="1">
      <c r="A8" s="451" t="s">
        <v>503</v>
      </c>
      <c r="B8" s="451"/>
      <c r="C8" s="451"/>
      <c r="D8" s="451"/>
      <c r="E8" s="451"/>
      <c r="F8" s="451"/>
      <c r="G8" s="451"/>
      <c r="H8" s="451"/>
    </row>
    <row r="10" spans="1:8" ht="82.5" customHeight="1">
      <c r="A10" s="40" t="s">
        <v>34</v>
      </c>
      <c r="B10" s="40" t="s">
        <v>150</v>
      </c>
      <c r="C10" s="40" t="s">
        <v>82</v>
      </c>
      <c r="D10" s="40" t="s">
        <v>151</v>
      </c>
      <c r="E10" s="83" t="s">
        <v>64</v>
      </c>
      <c r="F10" s="40" t="s">
        <v>65</v>
      </c>
      <c r="G10" s="504" t="s">
        <v>132</v>
      </c>
      <c r="H10" s="504"/>
    </row>
    <row r="11" spans="1:8" ht="15.75">
      <c r="A11" s="40"/>
      <c r="B11" s="40"/>
      <c r="C11" s="40"/>
      <c r="D11" s="40"/>
      <c r="E11" s="83"/>
      <c r="F11" s="40"/>
      <c r="G11" s="33" t="s">
        <v>382</v>
      </c>
      <c r="H11" s="33" t="s">
        <v>492</v>
      </c>
    </row>
    <row r="12" spans="1:8" s="30" customFormat="1" ht="75">
      <c r="A12" s="94" t="s">
        <v>121</v>
      </c>
      <c r="B12" s="42">
        <v>923</v>
      </c>
      <c r="C12" s="43"/>
      <c r="D12" s="43"/>
      <c r="E12" s="43"/>
      <c r="F12" s="42"/>
      <c r="G12" s="170">
        <f>G13+G28+G32+G42+G50+G35</f>
        <v>10609698.42</v>
      </c>
      <c r="H12" s="170">
        <f>H13+H28+H32+H42+H50+H35</f>
        <v>10599698.42</v>
      </c>
    </row>
    <row r="13" spans="1:8" ht="15.75">
      <c r="A13" s="44" t="s">
        <v>66</v>
      </c>
      <c r="B13" s="59">
        <v>923</v>
      </c>
      <c r="C13" s="62" t="s">
        <v>83</v>
      </c>
      <c r="D13" s="62" t="s">
        <v>84</v>
      </c>
      <c r="E13" s="62"/>
      <c r="F13" s="59"/>
      <c r="G13" s="159">
        <f>G14+G16+G21+G23+G25</f>
        <v>5881481.4199999999</v>
      </c>
      <c r="H13" s="159">
        <f>H14+H16+H21+H23+H25</f>
        <v>5902681.4199999999</v>
      </c>
    </row>
    <row r="14" spans="1:8" ht="47.25">
      <c r="A14" s="44" t="s">
        <v>67</v>
      </c>
      <c r="B14" s="59">
        <v>923</v>
      </c>
      <c r="C14" s="62" t="s">
        <v>83</v>
      </c>
      <c r="D14" s="62" t="s">
        <v>85</v>
      </c>
      <c r="E14" s="62"/>
      <c r="F14" s="59"/>
      <c r="G14" s="159">
        <f>G15</f>
        <v>937000</v>
      </c>
      <c r="H14" s="159">
        <f>H15</f>
        <v>937000</v>
      </c>
    </row>
    <row r="15" spans="1:8" ht="110.25">
      <c r="A15" s="64" t="s">
        <v>188</v>
      </c>
      <c r="B15" s="61">
        <v>923</v>
      </c>
      <c r="C15" s="60" t="s">
        <v>83</v>
      </c>
      <c r="D15" s="60" t="s">
        <v>85</v>
      </c>
      <c r="E15" s="60" t="s">
        <v>271</v>
      </c>
      <c r="F15" s="61">
        <v>100</v>
      </c>
      <c r="G15" s="171">
        <f>'Пр. 9'!G15</f>
        <v>937000</v>
      </c>
      <c r="H15" s="171">
        <f>G15</f>
        <v>937000</v>
      </c>
    </row>
    <row r="16" spans="1:8" ht="63">
      <c r="A16" s="44" t="s">
        <v>81</v>
      </c>
      <c r="B16" s="59">
        <v>923</v>
      </c>
      <c r="C16" s="62" t="s">
        <v>83</v>
      </c>
      <c r="D16" s="62" t="s">
        <v>86</v>
      </c>
      <c r="E16" s="62"/>
      <c r="F16" s="59"/>
      <c r="G16" s="159">
        <f>G17</f>
        <v>4822000</v>
      </c>
      <c r="H16" s="159">
        <f>H17</f>
        <v>4822000</v>
      </c>
    </row>
    <row r="17" spans="1:8" ht="15.75">
      <c r="A17" s="44" t="s">
        <v>68</v>
      </c>
      <c r="B17" s="59">
        <v>923</v>
      </c>
      <c r="C17" s="62" t="s">
        <v>83</v>
      </c>
      <c r="D17" s="62" t="s">
        <v>86</v>
      </c>
      <c r="E17" s="62"/>
      <c r="F17" s="59"/>
      <c r="G17" s="159">
        <f>SUM(G18:G20)</f>
        <v>4822000</v>
      </c>
      <c r="H17" s="159">
        <f>SUM(H18:H20)</f>
        <v>4822000</v>
      </c>
    </row>
    <row r="18" spans="1:8" ht="94.5">
      <c r="A18" s="64" t="s">
        <v>189</v>
      </c>
      <c r="B18" s="61">
        <v>923</v>
      </c>
      <c r="C18" s="60" t="s">
        <v>83</v>
      </c>
      <c r="D18" s="60" t="s">
        <v>86</v>
      </c>
      <c r="E18" s="60" t="s">
        <v>272</v>
      </c>
      <c r="F18" s="61">
        <v>100</v>
      </c>
      <c r="G18" s="158">
        <f>'Пр. 9'!G18</f>
        <v>3392000</v>
      </c>
      <c r="H18" s="158">
        <f>G18</f>
        <v>3392000</v>
      </c>
    </row>
    <row r="19" spans="1:8" ht="63">
      <c r="A19" s="64" t="s">
        <v>190</v>
      </c>
      <c r="B19" s="61">
        <v>923</v>
      </c>
      <c r="C19" s="60" t="s">
        <v>83</v>
      </c>
      <c r="D19" s="60" t="s">
        <v>86</v>
      </c>
      <c r="E19" s="60" t="s">
        <v>272</v>
      </c>
      <c r="F19" s="61">
        <v>200</v>
      </c>
      <c r="G19" s="158">
        <f>'Пр. 9'!G19</f>
        <v>1400000</v>
      </c>
      <c r="H19" s="158">
        <f>G19</f>
        <v>1400000</v>
      </c>
    </row>
    <row r="20" spans="1:8" ht="47.25">
      <c r="A20" s="64" t="s">
        <v>191</v>
      </c>
      <c r="B20" s="61">
        <v>923</v>
      </c>
      <c r="C20" s="60" t="s">
        <v>83</v>
      </c>
      <c r="D20" s="60" t="s">
        <v>86</v>
      </c>
      <c r="E20" s="60" t="s">
        <v>272</v>
      </c>
      <c r="F20" s="61">
        <v>800</v>
      </c>
      <c r="G20" s="158">
        <v>30000</v>
      </c>
      <c r="H20" s="158">
        <f>G20</f>
        <v>30000</v>
      </c>
    </row>
    <row r="21" spans="1:8" ht="47.25">
      <c r="A21" s="44" t="s">
        <v>220</v>
      </c>
      <c r="B21" s="59">
        <v>923</v>
      </c>
      <c r="C21" s="62" t="s">
        <v>83</v>
      </c>
      <c r="D21" s="62" t="s">
        <v>88</v>
      </c>
      <c r="E21" s="62"/>
      <c r="F21" s="59"/>
      <c r="G21" s="159">
        <f>G22</f>
        <v>0</v>
      </c>
      <c r="H21" s="159">
        <f>H22</f>
        <v>27491.279999999999</v>
      </c>
    </row>
    <row r="22" spans="1:8" s="35" customFormat="1" ht="62.25" customHeight="1">
      <c r="A22" s="64" t="s">
        <v>192</v>
      </c>
      <c r="B22" s="61">
        <v>923</v>
      </c>
      <c r="C22" s="60" t="s">
        <v>83</v>
      </c>
      <c r="D22" s="60" t="s">
        <v>88</v>
      </c>
      <c r="E22" s="60" t="s">
        <v>276</v>
      </c>
      <c r="F22" s="61">
        <v>500</v>
      </c>
      <c r="G22" s="158">
        <f>безвозм.пост.!D56</f>
        <v>0</v>
      </c>
      <c r="H22" s="158">
        <f>безвозм.пост.!E56</f>
        <v>27491.279999999999</v>
      </c>
    </row>
    <row r="23" spans="1:8" s="31" customFormat="1" ht="15.75">
      <c r="A23" s="44" t="s">
        <v>303</v>
      </c>
      <c r="B23" s="154">
        <v>923</v>
      </c>
      <c r="C23" s="62" t="s">
        <v>83</v>
      </c>
      <c r="D23" s="62" t="s">
        <v>304</v>
      </c>
      <c r="E23" s="62" t="s">
        <v>305</v>
      </c>
      <c r="F23" s="154"/>
      <c r="G23" s="159">
        <f>G24</f>
        <v>100000</v>
      </c>
      <c r="H23" s="159">
        <f>H24</f>
        <v>100000</v>
      </c>
    </row>
    <row r="24" spans="1:8" s="35" customFormat="1" ht="62.25" customHeight="1">
      <c r="A24" s="64" t="s">
        <v>306</v>
      </c>
      <c r="B24" s="61">
        <v>923</v>
      </c>
      <c r="C24" s="60" t="s">
        <v>83</v>
      </c>
      <c r="D24" s="60" t="s">
        <v>304</v>
      </c>
      <c r="E24" s="60" t="s">
        <v>305</v>
      </c>
      <c r="F24" s="61">
        <v>800</v>
      </c>
      <c r="G24" s="158">
        <v>100000</v>
      </c>
      <c r="H24" s="158">
        <v>100000</v>
      </c>
    </row>
    <row r="25" spans="1:8" ht="15.75">
      <c r="A25" s="44" t="s">
        <v>69</v>
      </c>
      <c r="B25" s="59">
        <v>923</v>
      </c>
      <c r="C25" s="62" t="s">
        <v>83</v>
      </c>
      <c r="D25" s="62">
        <v>13</v>
      </c>
      <c r="E25" s="62"/>
      <c r="F25" s="59"/>
      <c r="G25" s="159">
        <f>SUM(G26:G27)</f>
        <v>22481.42</v>
      </c>
      <c r="H25" s="159">
        <f>SUM(H26:H27)</f>
        <v>16190.14</v>
      </c>
    </row>
    <row r="26" spans="1:8" ht="94.5">
      <c r="A26" s="64" t="s">
        <v>217</v>
      </c>
      <c r="B26" s="61">
        <v>923</v>
      </c>
      <c r="C26" s="60" t="s">
        <v>83</v>
      </c>
      <c r="D26" s="60">
        <v>13</v>
      </c>
      <c r="E26" s="60" t="s">
        <v>273</v>
      </c>
      <c r="F26" s="61">
        <v>200</v>
      </c>
      <c r="G26" s="315">
        <v>21481.42</v>
      </c>
      <c r="H26" s="315">
        <v>15190.14</v>
      </c>
    </row>
    <row r="27" spans="1:8" ht="78.75">
      <c r="A27" s="64" t="s">
        <v>444</v>
      </c>
      <c r="B27" s="61">
        <v>923</v>
      </c>
      <c r="C27" s="60" t="s">
        <v>83</v>
      </c>
      <c r="D27" s="60">
        <v>13</v>
      </c>
      <c r="E27" s="60" t="s">
        <v>274</v>
      </c>
      <c r="F27" s="61">
        <v>200</v>
      </c>
      <c r="G27" s="174">
        <v>1000</v>
      </c>
      <c r="H27" s="174">
        <v>1000</v>
      </c>
    </row>
    <row r="28" spans="1:8" ht="15.75">
      <c r="A28" s="44" t="s">
        <v>70</v>
      </c>
      <c r="B28" s="59">
        <v>923</v>
      </c>
      <c r="C28" s="62" t="s">
        <v>85</v>
      </c>
      <c r="D28" s="62" t="s">
        <v>84</v>
      </c>
      <c r="E28" s="62"/>
      <c r="F28" s="59"/>
      <c r="G28" s="159">
        <f>G29</f>
        <v>234700</v>
      </c>
      <c r="H28" s="159">
        <f>H29</f>
        <v>243500</v>
      </c>
    </row>
    <row r="29" spans="1:8" ht="15.75">
      <c r="A29" s="44" t="s">
        <v>71</v>
      </c>
      <c r="B29" s="59">
        <v>923</v>
      </c>
      <c r="C29" s="62" t="s">
        <v>85</v>
      </c>
      <c r="D29" s="62" t="s">
        <v>89</v>
      </c>
      <c r="E29" s="62"/>
      <c r="F29" s="59"/>
      <c r="G29" s="159">
        <f>SUM(G30:G31)</f>
        <v>234700</v>
      </c>
      <c r="H29" s="159">
        <f>SUM(H30:H31)</f>
        <v>243500</v>
      </c>
    </row>
    <row r="30" spans="1:8" ht="110.25">
      <c r="A30" s="64" t="s">
        <v>193</v>
      </c>
      <c r="B30" s="61">
        <v>923</v>
      </c>
      <c r="C30" s="60" t="s">
        <v>85</v>
      </c>
      <c r="D30" s="60" t="s">
        <v>89</v>
      </c>
      <c r="E30" s="60" t="s">
        <v>275</v>
      </c>
      <c r="F30" s="61">
        <v>100</v>
      </c>
      <c r="G30" s="158">
        <f>безвозм.пост.!D6+безвозм.пост.!D7</f>
        <v>190000</v>
      </c>
      <c r="H30" s="158">
        <f>безвозм.пост.!E6+безвозм.пост.!E7</f>
        <v>190000</v>
      </c>
    </row>
    <row r="31" spans="1:8" ht="63">
      <c r="A31" s="64" t="s">
        <v>194</v>
      </c>
      <c r="B31" s="61">
        <v>923</v>
      </c>
      <c r="C31" s="60" t="s">
        <v>85</v>
      </c>
      <c r="D31" s="60" t="s">
        <v>89</v>
      </c>
      <c r="E31" s="60" t="s">
        <v>275</v>
      </c>
      <c r="F31" s="61">
        <v>200</v>
      </c>
      <c r="G31" s="158">
        <f>безвозм.пост.!D8</f>
        <v>44700</v>
      </c>
      <c r="H31" s="158">
        <f>безвозм.пост.!E8</f>
        <v>53500</v>
      </c>
    </row>
    <row r="32" spans="1:8" ht="31.5">
      <c r="A32" s="44" t="s">
        <v>72</v>
      </c>
      <c r="B32" s="59">
        <v>923</v>
      </c>
      <c r="C32" s="62" t="s">
        <v>89</v>
      </c>
      <c r="D32" s="62" t="s">
        <v>84</v>
      </c>
      <c r="E32" s="62"/>
      <c r="F32" s="59"/>
      <c r="G32" s="159">
        <f>G33</f>
        <v>1000000</v>
      </c>
      <c r="H32" s="159">
        <f>H33</f>
        <v>1000000</v>
      </c>
    </row>
    <row r="33" spans="1:8" ht="15.75">
      <c r="A33" s="44" t="s">
        <v>73</v>
      </c>
      <c r="B33" s="59">
        <v>923</v>
      </c>
      <c r="C33" s="62" t="s">
        <v>89</v>
      </c>
      <c r="D33" s="62">
        <v>10</v>
      </c>
      <c r="E33" s="62"/>
      <c r="F33" s="59"/>
      <c r="G33" s="159">
        <f>G34</f>
        <v>1000000</v>
      </c>
      <c r="H33" s="159">
        <f>H34</f>
        <v>1000000</v>
      </c>
    </row>
    <row r="34" spans="1:8" ht="94.5">
      <c r="A34" s="82" t="s">
        <v>207</v>
      </c>
      <c r="B34" s="61">
        <v>923</v>
      </c>
      <c r="C34" s="60" t="s">
        <v>89</v>
      </c>
      <c r="D34" s="60">
        <v>10</v>
      </c>
      <c r="E34" s="151" t="s">
        <v>280</v>
      </c>
      <c r="F34" s="61">
        <v>200</v>
      </c>
      <c r="G34" s="173">
        <v>1000000</v>
      </c>
      <c r="H34" s="173">
        <v>1000000</v>
      </c>
    </row>
    <row r="35" spans="1:8" ht="15.75">
      <c r="A35" s="81" t="s">
        <v>74</v>
      </c>
      <c r="B35" s="59">
        <v>923</v>
      </c>
      <c r="C35" s="62" t="s">
        <v>86</v>
      </c>
      <c r="D35" s="62" t="s">
        <v>84</v>
      </c>
      <c r="E35" s="62"/>
      <c r="F35" s="59"/>
      <c r="G35" s="159">
        <f>G36+G40</f>
        <v>1468517</v>
      </c>
      <c r="H35" s="159">
        <f>H36+H40</f>
        <v>1468517</v>
      </c>
    </row>
    <row r="36" spans="1:8" ht="15.75">
      <c r="A36" s="81" t="s">
        <v>259</v>
      </c>
      <c r="B36" s="59">
        <v>923</v>
      </c>
      <c r="C36" s="62" t="s">
        <v>86</v>
      </c>
      <c r="D36" s="62" t="s">
        <v>260</v>
      </c>
      <c r="E36" s="62"/>
      <c r="F36" s="59"/>
      <c r="G36" s="159">
        <f>G37+G38+G39</f>
        <v>1468517</v>
      </c>
      <c r="H36" s="159">
        <f>H37+H38+H39</f>
        <v>1468517</v>
      </c>
    </row>
    <row r="37" spans="1:8" ht="157.5">
      <c r="A37" s="216" t="s">
        <v>469</v>
      </c>
      <c r="B37" s="274">
        <v>923</v>
      </c>
      <c r="C37" s="60" t="s">
        <v>86</v>
      </c>
      <c r="D37" s="60" t="s">
        <v>260</v>
      </c>
      <c r="E37" s="60" t="s">
        <v>482</v>
      </c>
      <c r="F37" s="274">
        <v>200</v>
      </c>
      <c r="G37" s="158">
        <f>безвозм.пост.!D42</f>
        <v>322781</v>
      </c>
      <c r="H37" s="158">
        <f>безвозм.пост.!E42</f>
        <v>322781</v>
      </c>
    </row>
    <row r="38" spans="1:8" s="31" customFormat="1" ht="157.5">
      <c r="A38" s="82" t="s">
        <v>440</v>
      </c>
      <c r="B38" s="61">
        <v>923</v>
      </c>
      <c r="C38" s="60" t="s">
        <v>86</v>
      </c>
      <c r="D38" s="60" t="s">
        <v>260</v>
      </c>
      <c r="E38" s="60" t="s">
        <v>277</v>
      </c>
      <c r="F38" s="61">
        <v>200</v>
      </c>
      <c r="G38" s="158">
        <f>безвозм.пост.!D40</f>
        <v>357005</v>
      </c>
      <c r="H38" s="158">
        <f>безвозм.пост.!D40</f>
        <v>357005</v>
      </c>
    </row>
    <row r="39" spans="1:8" s="31" customFormat="1" ht="78.75">
      <c r="A39" s="82" t="s">
        <v>441</v>
      </c>
      <c r="B39" s="61">
        <v>923</v>
      </c>
      <c r="C39" s="60" t="s">
        <v>86</v>
      </c>
      <c r="D39" s="60" t="s">
        <v>260</v>
      </c>
      <c r="E39" s="60" t="s">
        <v>278</v>
      </c>
      <c r="F39" s="61">
        <v>200</v>
      </c>
      <c r="G39" s="158">
        <f>безвозм.пост.!D44</f>
        <v>788731</v>
      </c>
      <c r="H39" s="158">
        <f>безвозм.пост.!E44</f>
        <v>788731</v>
      </c>
    </row>
    <row r="40" spans="1:8" s="31" customFormat="1" ht="31.5">
      <c r="A40" s="336" t="s">
        <v>534</v>
      </c>
      <c r="B40" s="191">
        <v>923</v>
      </c>
      <c r="C40" s="192" t="s">
        <v>86</v>
      </c>
      <c r="D40" s="192" t="s">
        <v>535</v>
      </c>
      <c r="E40" s="192"/>
      <c r="F40" s="191"/>
      <c r="G40" s="175">
        <f>G41</f>
        <v>0</v>
      </c>
      <c r="H40" s="158">
        <f>H41</f>
        <v>0</v>
      </c>
    </row>
    <row r="41" spans="1:8" s="31" customFormat="1" ht="110.25">
      <c r="A41" s="337" t="s">
        <v>536</v>
      </c>
      <c r="B41" s="194">
        <v>923</v>
      </c>
      <c r="C41" s="151" t="s">
        <v>86</v>
      </c>
      <c r="D41" s="151" t="s">
        <v>535</v>
      </c>
      <c r="E41" s="151" t="s">
        <v>537</v>
      </c>
      <c r="F41" s="194">
        <v>200</v>
      </c>
      <c r="G41" s="174">
        <f>безвозм.пост.!D54</f>
        <v>0</v>
      </c>
      <c r="H41" s="174">
        <f>безвозм.пост.!E54</f>
        <v>0</v>
      </c>
    </row>
    <row r="42" spans="1:8" ht="15.75">
      <c r="A42" s="44" t="s">
        <v>75</v>
      </c>
      <c r="B42" s="59">
        <v>923</v>
      </c>
      <c r="C42" s="62" t="s">
        <v>87</v>
      </c>
      <c r="D42" s="62" t="s">
        <v>84</v>
      </c>
      <c r="E42" s="62"/>
      <c r="F42" s="59"/>
      <c r="G42" s="159">
        <f>G46+G43</f>
        <v>1795000</v>
      </c>
      <c r="H42" s="159">
        <f>H46+H43</f>
        <v>1765000</v>
      </c>
    </row>
    <row r="43" spans="1:8" ht="15.75">
      <c r="A43" s="152" t="s">
        <v>251</v>
      </c>
      <c r="B43" s="148">
        <v>923</v>
      </c>
      <c r="C43" s="149" t="s">
        <v>87</v>
      </c>
      <c r="D43" s="149" t="s">
        <v>85</v>
      </c>
      <c r="E43" s="149"/>
      <c r="F43" s="148"/>
      <c r="G43" s="172">
        <f>G44+G45</f>
        <v>545000</v>
      </c>
      <c r="H43" s="172">
        <f>H44+H45</f>
        <v>545000</v>
      </c>
    </row>
    <row r="44" spans="1:8" s="31" customFormat="1" ht="63">
      <c r="A44" s="153" t="s">
        <v>445</v>
      </c>
      <c r="B44" s="150">
        <v>923</v>
      </c>
      <c r="C44" s="144" t="s">
        <v>87</v>
      </c>
      <c r="D44" s="144" t="s">
        <v>85</v>
      </c>
      <c r="E44" s="144" t="s">
        <v>360</v>
      </c>
      <c r="F44" s="150">
        <v>200</v>
      </c>
      <c r="G44" s="173">
        <f>безвозм.пост.!D37</f>
        <v>335000</v>
      </c>
      <c r="H44" s="173">
        <f>безвозм.пост.!E37</f>
        <v>335000</v>
      </c>
    </row>
    <row r="45" spans="1:8" s="31" customFormat="1" ht="47.25">
      <c r="A45" s="218" t="s">
        <v>370</v>
      </c>
      <c r="B45" s="194">
        <v>923</v>
      </c>
      <c r="C45" s="151" t="s">
        <v>87</v>
      </c>
      <c r="D45" s="151" t="s">
        <v>89</v>
      </c>
      <c r="E45" s="151" t="s">
        <v>361</v>
      </c>
      <c r="F45" s="194"/>
      <c r="G45" s="174">
        <f>безвозм.пост.!D46</f>
        <v>210000</v>
      </c>
      <c r="H45" s="174">
        <f>безвозм.пост.!E46</f>
        <v>210000</v>
      </c>
    </row>
    <row r="46" spans="1:8" ht="15.75">
      <c r="A46" s="44" t="s">
        <v>76</v>
      </c>
      <c r="B46" s="59">
        <v>923</v>
      </c>
      <c r="C46" s="62" t="s">
        <v>87</v>
      </c>
      <c r="D46" s="62" t="s">
        <v>89</v>
      </c>
      <c r="E46" s="62"/>
      <c r="F46" s="59"/>
      <c r="G46" s="159">
        <f>SUM(G47:G48)</f>
        <v>1250000</v>
      </c>
      <c r="H46" s="159">
        <f>SUM(H47:H48)</f>
        <v>1220000</v>
      </c>
    </row>
    <row r="47" spans="1:8" ht="78.75">
      <c r="A47" s="82" t="s">
        <v>208</v>
      </c>
      <c r="B47" s="61">
        <v>923</v>
      </c>
      <c r="C47" s="60" t="s">
        <v>87</v>
      </c>
      <c r="D47" s="60" t="s">
        <v>89</v>
      </c>
      <c r="E47" s="60" t="s">
        <v>284</v>
      </c>
      <c r="F47" s="61">
        <v>200</v>
      </c>
      <c r="G47" s="158">
        <f>'Пр. 9'!G48</f>
        <v>200000</v>
      </c>
      <c r="H47" s="158">
        <f>G47</f>
        <v>200000</v>
      </c>
    </row>
    <row r="48" spans="1:8" ht="78.75">
      <c r="A48" s="82" t="s">
        <v>209</v>
      </c>
      <c r="B48" s="61">
        <v>923</v>
      </c>
      <c r="C48" s="60" t="s">
        <v>87</v>
      </c>
      <c r="D48" s="60" t="s">
        <v>89</v>
      </c>
      <c r="E48" s="60" t="s">
        <v>286</v>
      </c>
      <c r="F48" s="61">
        <v>200</v>
      </c>
      <c r="G48" s="173">
        <v>1050000</v>
      </c>
      <c r="H48" s="173">
        <v>1020000</v>
      </c>
    </row>
    <row r="49" spans="1:8" s="31" customFormat="1" ht="15.75">
      <c r="A49" s="44" t="s">
        <v>145</v>
      </c>
      <c r="B49" s="59">
        <v>923</v>
      </c>
      <c r="C49" s="62" t="s">
        <v>152</v>
      </c>
      <c r="D49" s="62" t="s">
        <v>84</v>
      </c>
      <c r="E49" s="62"/>
      <c r="F49" s="59"/>
      <c r="G49" s="175">
        <f>G50</f>
        <v>230000</v>
      </c>
      <c r="H49" s="175">
        <f>H50</f>
        <v>220000</v>
      </c>
    </row>
    <row r="50" spans="1:8" ht="15.75">
      <c r="A50" s="44" t="s">
        <v>77</v>
      </c>
      <c r="B50" s="59">
        <v>923</v>
      </c>
      <c r="C50" s="62">
        <v>10</v>
      </c>
      <c r="D50" s="62" t="s">
        <v>83</v>
      </c>
      <c r="E50" s="60"/>
      <c r="F50" s="61"/>
      <c r="G50" s="159">
        <f>G51</f>
        <v>230000</v>
      </c>
      <c r="H50" s="159">
        <f>H51</f>
        <v>220000</v>
      </c>
    </row>
    <row r="51" spans="1:8" s="31" customFormat="1" ht="63">
      <c r="A51" s="64" t="s">
        <v>195</v>
      </c>
      <c r="B51" s="231">
        <v>923</v>
      </c>
      <c r="C51" s="62">
        <v>10</v>
      </c>
      <c r="D51" s="62" t="s">
        <v>83</v>
      </c>
      <c r="E51" s="151" t="s">
        <v>300</v>
      </c>
      <c r="F51" s="61">
        <v>300</v>
      </c>
      <c r="G51" s="158">
        <v>230000</v>
      </c>
      <c r="H51" s="158">
        <v>220000</v>
      </c>
    </row>
    <row r="52" spans="1:8" ht="56.25">
      <c r="A52" s="94" t="s">
        <v>124</v>
      </c>
      <c r="B52" s="232">
        <v>923</v>
      </c>
      <c r="C52" s="43"/>
      <c r="D52" s="43"/>
      <c r="E52" s="141"/>
      <c r="F52" s="48"/>
      <c r="G52" s="176">
        <f>G53+G69+G71</f>
        <v>6860301.5800000001</v>
      </c>
      <c r="H52" s="176">
        <f>H53+H69+H71</f>
        <v>6850301.5800000001</v>
      </c>
    </row>
    <row r="53" spans="1:8" ht="15.75">
      <c r="A53" s="44" t="s">
        <v>446</v>
      </c>
      <c r="B53" s="232">
        <v>923</v>
      </c>
      <c r="C53" s="62" t="s">
        <v>90</v>
      </c>
      <c r="D53" s="62" t="s">
        <v>84</v>
      </c>
      <c r="E53" s="62"/>
      <c r="F53" s="59"/>
      <c r="G53" s="159">
        <f>G54</f>
        <v>6260301.5800000001</v>
      </c>
      <c r="H53" s="159">
        <f>H54</f>
        <v>6250301.5800000001</v>
      </c>
    </row>
    <row r="54" spans="1:8" ht="15.75">
      <c r="A54" s="44" t="s">
        <v>78</v>
      </c>
      <c r="B54" s="232">
        <v>923</v>
      </c>
      <c r="C54" s="62" t="s">
        <v>90</v>
      </c>
      <c r="D54" s="62" t="s">
        <v>83</v>
      </c>
      <c r="E54" s="62"/>
      <c r="F54" s="59"/>
      <c r="G54" s="159">
        <f>G55+G60+G65+G67</f>
        <v>6260301.5800000001</v>
      </c>
      <c r="H54" s="159">
        <f>H55+H60+H65</f>
        <v>6250301.5800000001</v>
      </c>
    </row>
    <row r="55" spans="1:8" ht="31.5">
      <c r="A55" s="44" t="s">
        <v>79</v>
      </c>
      <c r="B55" s="232">
        <v>923</v>
      </c>
      <c r="C55" s="62" t="s">
        <v>90</v>
      </c>
      <c r="D55" s="62" t="s">
        <v>83</v>
      </c>
      <c r="E55" s="62" t="s">
        <v>289</v>
      </c>
      <c r="F55" s="59"/>
      <c r="G55" s="159">
        <f>SUM(G56:G59)</f>
        <v>4271902</v>
      </c>
      <c r="H55" s="159">
        <f>SUM(H56:H59)</f>
        <v>4261902</v>
      </c>
    </row>
    <row r="56" spans="1:8" ht="110.25">
      <c r="A56" s="82" t="s">
        <v>211</v>
      </c>
      <c r="B56" s="231">
        <v>923</v>
      </c>
      <c r="C56" s="60" t="s">
        <v>90</v>
      </c>
      <c r="D56" s="60" t="s">
        <v>83</v>
      </c>
      <c r="E56" s="60" t="s">
        <v>289</v>
      </c>
      <c r="F56" s="61">
        <v>100</v>
      </c>
      <c r="G56" s="177">
        <f>'Пр. 9'!G57</f>
        <v>1711902</v>
      </c>
      <c r="H56" s="177">
        <f>G56</f>
        <v>1711902</v>
      </c>
    </row>
    <row r="57" spans="1:8" ht="126">
      <c r="A57" s="82" t="s">
        <v>206</v>
      </c>
      <c r="B57" s="231">
        <v>923</v>
      </c>
      <c r="C57" s="60" t="s">
        <v>90</v>
      </c>
      <c r="D57" s="60" t="s">
        <v>83</v>
      </c>
      <c r="E57" s="60" t="s">
        <v>290</v>
      </c>
      <c r="F57" s="61">
        <v>100</v>
      </c>
      <c r="G57" s="177">
        <v>0</v>
      </c>
      <c r="H57" s="177">
        <v>0</v>
      </c>
    </row>
    <row r="58" spans="1:8" ht="63">
      <c r="A58" s="82" t="s">
        <v>212</v>
      </c>
      <c r="B58" s="231">
        <v>923</v>
      </c>
      <c r="C58" s="60" t="s">
        <v>90</v>
      </c>
      <c r="D58" s="60" t="s">
        <v>83</v>
      </c>
      <c r="E58" s="60" t="s">
        <v>289</v>
      </c>
      <c r="F58" s="61">
        <v>200</v>
      </c>
      <c r="G58" s="178">
        <v>2500000</v>
      </c>
      <c r="H58" s="178">
        <v>2500000</v>
      </c>
    </row>
    <row r="59" spans="1:8" ht="47.25">
      <c r="A59" s="82" t="s">
        <v>213</v>
      </c>
      <c r="B59" s="231">
        <v>923</v>
      </c>
      <c r="C59" s="60" t="s">
        <v>90</v>
      </c>
      <c r="D59" s="60" t="s">
        <v>83</v>
      </c>
      <c r="E59" s="60" t="s">
        <v>289</v>
      </c>
      <c r="F59" s="61">
        <v>800</v>
      </c>
      <c r="G59" s="177">
        <v>60000</v>
      </c>
      <c r="H59" s="177">
        <v>50000</v>
      </c>
    </row>
    <row r="60" spans="1:8" s="196" customFormat="1" ht="15.75">
      <c r="A60" s="195" t="s">
        <v>226</v>
      </c>
      <c r="B60" s="232">
        <v>923</v>
      </c>
      <c r="C60" s="192" t="s">
        <v>90</v>
      </c>
      <c r="D60" s="192" t="s">
        <v>83</v>
      </c>
      <c r="E60" s="192" t="s">
        <v>302</v>
      </c>
      <c r="F60" s="191"/>
      <c r="G60" s="198">
        <f>SUM(G61:G64)</f>
        <v>788399.58</v>
      </c>
      <c r="H60" s="205">
        <f>H61+H62+H63+H64</f>
        <v>788399.58</v>
      </c>
    </row>
    <row r="61" spans="1:8" s="196" customFormat="1" ht="141.75">
      <c r="A61" s="197" t="s">
        <v>222</v>
      </c>
      <c r="B61" s="231">
        <v>923</v>
      </c>
      <c r="C61" s="151" t="s">
        <v>90</v>
      </c>
      <c r="D61" s="151" t="s">
        <v>83</v>
      </c>
      <c r="E61" s="151" t="s">
        <v>479</v>
      </c>
      <c r="F61" s="194">
        <v>100</v>
      </c>
      <c r="G61" s="198">
        <f>безвозм.пост.!D19+безвозм.пост.!D20</f>
        <v>697071</v>
      </c>
      <c r="H61" s="198">
        <f>безвозм.пост.!E19+безвозм.пост.!E20</f>
        <v>697071</v>
      </c>
    </row>
    <row r="62" spans="1:8" s="196" customFormat="1" ht="94.5">
      <c r="A62" s="197" t="s">
        <v>223</v>
      </c>
      <c r="B62" s="231">
        <v>923</v>
      </c>
      <c r="C62" s="151" t="s">
        <v>90</v>
      </c>
      <c r="D62" s="151" t="s">
        <v>83</v>
      </c>
      <c r="E62" s="151" t="s">
        <v>479</v>
      </c>
      <c r="F62" s="194">
        <v>200</v>
      </c>
      <c r="G62" s="198">
        <f>безвозм.пост.!D22+безвозм.пост.!D25</f>
        <v>91328.579999999958</v>
      </c>
      <c r="H62" s="198">
        <f>безвозм.пост.!E22+безвозм.пост.!E25</f>
        <v>91328.579999999958</v>
      </c>
    </row>
    <row r="63" spans="1:8" ht="141.75">
      <c r="A63" s="153" t="s">
        <v>224</v>
      </c>
      <c r="B63" s="231">
        <v>923</v>
      </c>
      <c r="C63" s="144" t="s">
        <v>90</v>
      </c>
      <c r="D63" s="144" t="s">
        <v>83</v>
      </c>
      <c r="E63" s="144" t="s">
        <v>296</v>
      </c>
      <c r="F63" s="150">
        <v>100</v>
      </c>
      <c r="G63" s="178">
        <f>безвозм.пост.!D27</f>
        <v>0</v>
      </c>
      <c r="H63" s="178">
        <f>безвозм.пост.!E27</f>
        <v>0</v>
      </c>
    </row>
    <row r="64" spans="1:8" ht="147" customHeight="1">
      <c r="A64" s="153" t="s">
        <v>225</v>
      </c>
      <c r="B64" s="231">
        <v>923</v>
      </c>
      <c r="C64" s="144" t="s">
        <v>90</v>
      </c>
      <c r="D64" s="144" t="s">
        <v>83</v>
      </c>
      <c r="E64" s="144" t="s">
        <v>297</v>
      </c>
      <c r="F64" s="150">
        <v>100</v>
      </c>
      <c r="G64" s="178">
        <f>безвозм.пост.!D31</f>
        <v>0</v>
      </c>
      <c r="H64" s="178">
        <f>безвозм.пост.!E31</f>
        <v>0</v>
      </c>
    </row>
    <row r="65" spans="1:8" s="196" customFormat="1" ht="15.75">
      <c r="A65" s="195" t="s">
        <v>228</v>
      </c>
      <c r="B65" s="232">
        <v>923</v>
      </c>
      <c r="C65" s="192" t="s">
        <v>90</v>
      </c>
      <c r="D65" s="192" t="s">
        <v>83</v>
      </c>
      <c r="E65" s="192" t="s">
        <v>298</v>
      </c>
      <c r="F65" s="191"/>
      <c r="G65" s="199">
        <f>G66</f>
        <v>1200000</v>
      </c>
      <c r="H65" s="199">
        <f>H66</f>
        <v>1200000</v>
      </c>
    </row>
    <row r="66" spans="1:8" s="196" customFormat="1" ht="63">
      <c r="A66" s="197" t="s">
        <v>372</v>
      </c>
      <c r="B66" s="231">
        <v>923</v>
      </c>
      <c r="C66" s="151" t="s">
        <v>90</v>
      </c>
      <c r="D66" s="151" t="s">
        <v>83</v>
      </c>
      <c r="E66" s="151" t="s">
        <v>299</v>
      </c>
      <c r="F66" s="194">
        <v>200</v>
      </c>
      <c r="G66" s="198">
        <f>безвозм.пост.!D35</f>
        <v>1200000</v>
      </c>
      <c r="H66" s="198">
        <f>безвозм.пост.!E35</f>
        <v>1200000</v>
      </c>
    </row>
    <row r="67" spans="1:8" s="196" customFormat="1" ht="47.25">
      <c r="A67" s="44" t="s">
        <v>481</v>
      </c>
      <c r="B67" s="283">
        <v>923</v>
      </c>
      <c r="C67" s="220" t="s">
        <v>90</v>
      </c>
      <c r="D67" s="220" t="s">
        <v>83</v>
      </c>
      <c r="E67" s="62" t="s">
        <v>472</v>
      </c>
      <c r="F67" s="283"/>
      <c r="G67" s="160">
        <f>G68</f>
        <v>0</v>
      </c>
      <c r="H67" s="160">
        <f>H68</f>
        <v>0</v>
      </c>
    </row>
    <row r="68" spans="1:8" s="196" customFormat="1" ht="141.75">
      <c r="A68" s="64" t="s">
        <v>215</v>
      </c>
      <c r="B68" s="282">
        <v>923</v>
      </c>
      <c r="C68" s="203" t="s">
        <v>90</v>
      </c>
      <c r="D68" s="203" t="s">
        <v>83</v>
      </c>
      <c r="E68" s="60" t="s">
        <v>470</v>
      </c>
      <c r="F68" s="282">
        <v>100</v>
      </c>
      <c r="G68" s="162">
        <f>безвозм.пост.!D9</f>
        <v>0</v>
      </c>
      <c r="H68" s="162">
        <f>безвозм.пост.!E9</f>
        <v>0</v>
      </c>
    </row>
    <row r="69" spans="1:8" ht="31.5">
      <c r="A69" s="44" t="s">
        <v>447</v>
      </c>
      <c r="B69" s="232">
        <v>923</v>
      </c>
      <c r="C69" s="62">
        <v>11</v>
      </c>
      <c r="D69" s="62" t="s">
        <v>87</v>
      </c>
      <c r="E69" s="60"/>
      <c r="F69" s="61"/>
      <c r="G69" s="159">
        <f>G70</f>
        <v>100000</v>
      </c>
      <c r="H69" s="159">
        <f>H70</f>
        <v>100000</v>
      </c>
    </row>
    <row r="70" spans="1:8" ht="63">
      <c r="A70" s="82" t="s">
        <v>214</v>
      </c>
      <c r="B70" s="231">
        <v>923</v>
      </c>
      <c r="C70" s="60">
        <v>11</v>
      </c>
      <c r="D70" s="60" t="s">
        <v>87</v>
      </c>
      <c r="E70" s="60" t="s">
        <v>292</v>
      </c>
      <c r="F70" s="61">
        <v>200</v>
      </c>
      <c r="G70" s="158">
        <f>'Пр. 9'!G72</f>
        <v>100000</v>
      </c>
      <c r="H70" s="158">
        <f>G70</f>
        <v>100000</v>
      </c>
    </row>
    <row r="71" spans="1:8" ht="15.75">
      <c r="A71" s="44" t="s">
        <v>76</v>
      </c>
      <c r="B71" s="232">
        <v>923</v>
      </c>
      <c r="C71" s="62" t="s">
        <v>87</v>
      </c>
      <c r="D71" s="62" t="s">
        <v>89</v>
      </c>
      <c r="E71" s="60"/>
      <c r="F71" s="61"/>
      <c r="G71" s="179">
        <f>G72</f>
        <v>500000</v>
      </c>
      <c r="H71" s="179">
        <f>H72</f>
        <v>500000</v>
      </c>
    </row>
    <row r="72" spans="1:8" ht="78.75">
      <c r="A72" s="64" t="s">
        <v>443</v>
      </c>
      <c r="B72" s="231">
        <v>923</v>
      </c>
      <c r="C72" s="60" t="s">
        <v>87</v>
      </c>
      <c r="D72" s="60" t="s">
        <v>89</v>
      </c>
      <c r="E72" s="60" t="s">
        <v>294</v>
      </c>
      <c r="F72" s="61">
        <v>200</v>
      </c>
      <c r="G72" s="173">
        <f>'Пр. 9'!G74</f>
        <v>500000</v>
      </c>
      <c r="H72" s="173">
        <f>G72</f>
        <v>500000</v>
      </c>
    </row>
    <row r="73" spans="1:8" ht="15.75">
      <c r="A73" s="54" t="s">
        <v>80</v>
      </c>
      <c r="B73" s="61"/>
      <c r="C73" s="60"/>
      <c r="D73" s="60"/>
      <c r="E73" s="60"/>
      <c r="F73" s="61"/>
      <c r="G73" s="180">
        <f>G12+G52</f>
        <v>17470000</v>
      </c>
      <c r="H73" s="180">
        <f>H12+H52</f>
        <v>17450000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"/>
  <sheetViews>
    <sheetView workbookViewId="0">
      <selection activeCell="C6" sqref="C6:E6"/>
    </sheetView>
  </sheetViews>
  <sheetFormatPr defaultRowHeight="15"/>
  <cols>
    <col min="1" max="1" width="10.7109375" style="37" customWidth="1"/>
    <col min="2" max="2" width="42.85546875" style="117" customWidth="1"/>
    <col min="3" max="3" width="14.42578125" style="37" customWidth="1"/>
    <col min="4" max="4" width="15.140625" style="37" customWidth="1"/>
    <col min="5" max="5" width="16.140625" style="37" customWidth="1"/>
    <col min="7" max="7" width="11.42578125" bestFit="1" customWidth="1"/>
    <col min="9" max="9" width="11.42578125" bestFit="1" customWidth="1"/>
  </cols>
  <sheetData>
    <row r="1" spans="1:9" ht="15" customHeight="1">
      <c r="C1" s="494" t="s">
        <v>147</v>
      </c>
      <c r="D1" s="494"/>
      <c r="E1" s="494"/>
    </row>
    <row r="2" spans="1:9" ht="15" customHeight="1">
      <c r="C2" s="491" t="s">
        <v>33</v>
      </c>
      <c r="D2" s="491"/>
      <c r="E2" s="491"/>
    </row>
    <row r="3" spans="1:9" ht="15" customHeight="1">
      <c r="C3" s="491" t="s">
        <v>110</v>
      </c>
      <c r="D3" s="491"/>
      <c r="E3" s="491"/>
    </row>
    <row r="4" spans="1:9" ht="15" customHeight="1">
      <c r="C4" s="491" t="s">
        <v>27</v>
      </c>
      <c r="D4" s="491"/>
      <c r="E4" s="491"/>
    </row>
    <row r="5" spans="1:9" ht="15" customHeight="1">
      <c r="C5" s="491" t="s">
        <v>28</v>
      </c>
      <c r="D5" s="491"/>
      <c r="E5" s="491"/>
    </row>
    <row r="6" spans="1:9" ht="15.75">
      <c r="C6" s="491" t="s">
        <v>564</v>
      </c>
      <c r="D6" s="491"/>
      <c r="E6" s="491"/>
    </row>
    <row r="7" spans="1:9" ht="15.75">
      <c r="C7" s="491"/>
      <c r="D7" s="491"/>
      <c r="E7" s="491"/>
    </row>
    <row r="8" spans="1:9" ht="15.75" customHeight="1">
      <c r="A8" s="487" t="s">
        <v>504</v>
      </c>
      <c r="B8" s="510"/>
      <c r="C8" s="510"/>
      <c r="D8" s="510"/>
      <c r="E8" s="510"/>
    </row>
    <row r="9" spans="1:9" ht="15.75" customHeight="1">
      <c r="A9" s="510"/>
      <c r="B9" s="510"/>
      <c r="C9" s="510"/>
      <c r="D9" s="510"/>
      <c r="E9" s="510"/>
    </row>
    <row r="10" spans="1:9">
      <c r="A10" s="510"/>
      <c r="B10" s="510"/>
      <c r="C10" s="510"/>
      <c r="D10" s="510"/>
      <c r="E10" s="510"/>
    </row>
    <row r="12" spans="1:9" ht="15.75">
      <c r="A12" s="508" t="s">
        <v>129</v>
      </c>
      <c r="B12" s="507" t="s">
        <v>34</v>
      </c>
      <c r="C12" s="505" t="s">
        <v>128</v>
      </c>
      <c r="D12" s="506"/>
      <c r="E12" s="506"/>
    </row>
    <row r="13" spans="1:9" ht="15.75">
      <c r="A13" s="509"/>
      <c r="B13" s="507"/>
      <c r="C13" s="89" t="s">
        <v>263</v>
      </c>
      <c r="D13" s="89" t="s">
        <v>382</v>
      </c>
      <c r="E13" s="89" t="s">
        <v>492</v>
      </c>
    </row>
    <row r="14" spans="1:9" ht="47.25">
      <c r="A14" s="251">
        <v>100</v>
      </c>
      <c r="B14" s="44" t="s">
        <v>449</v>
      </c>
      <c r="C14" s="91">
        <f>C15+C16+C17+C18+C19</f>
        <v>5908227.4199999999</v>
      </c>
      <c r="D14" s="91">
        <f>D15+D16+D17+D18+D19</f>
        <v>5881481.4199999999</v>
      </c>
      <c r="E14" s="91">
        <f t="shared" ref="E14" si="0">E15+E16+E17+E18+E19</f>
        <v>5902681.4199999999</v>
      </c>
      <c r="I14" s="36"/>
    </row>
    <row r="15" spans="1:9" ht="63">
      <c r="A15" s="60" t="s">
        <v>130</v>
      </c>
      <c r="B15" s="76" t="s">
        <v>67</v>
      </c>
      <c r="C15" s="121">
        <f>'Пр. 9'!G15</f>
        <v>937000</v>
      </c>
      <c r="D15" s="121">
        <f>Пр.10!H15</f>
        <v>937000</v>
      </c>
      <c r="E15" s="121">
        <f>Пр.10!H15</f>
        <v>937000</v>
      </c>
    </row>
    <row r="16" spans="1:9" ht="94.5">
      <c r="A16" s="60" t="s">
        <v>131</v>
      </c>
      <c r="B16" s="76" t="s">
        <v>81</v>
      </c>
      <c r="C16" s="121">
        <f>'Пр. 9'!G16</f>
        <v>4832000</v>
      </c>
      <c r="D16" s="121">
        <f>Пр.10!G16</f>
        <v>4822000</v>
      </c>
      <c r="E16" s="121">
        <f>Пр.10!H16</f>
        <v>4822000</v>
      </c>
      <c r="G16" s="36"/>
    </row>
    <row r="17" spans="1:7" ht="63">
      <c r="A17" s="60" t="s">
        <v>134</v>
      </c>
      <c r="B17" s="129" t="s">
        <v>220</v>
      </c>
      <c r="C17" s="121">
        <f>'Пр. 9'!G21</f>
        <v>27491.279999999999</v>
      </c>
      <c r="D17" s="121">
        <f>Пр.10!G21</f>
        <v>0</v>
      </c>
      <c r="E17" s="121">
        <f>Пр.10!H21</f>
        <v>27491.279999999999</v>
      </c>
    </row>
    <row r="18" spans="1:7" ht="15.75">
      <c r="A18" s="60" t="s">
        <v>320</v>
      </c>
      <c r="B18" s="129" t="s">
        <v>303</v>
      </c>
      <c r="C18" s="121">
        <f>'Пр. 9'!G23</f>
        <v>100000</v>
      </c>
      <c r="D18" s="121">
        <f>Пр.10!G23</f>
        <v>100000</v>
      </c>
      <c r="E18" s="121">
        <f>Пр.10!H23</f>
        <v>100000</v>
      </c>
    </row>
    <row r="19" spans="1:7" ht="15.75">
      <c r="A19" s="60" t="s">
        <v>135</v>
      </c>
      <c r="B19" s="76" t="s">
        <v>69</v>
      </c>
      <c r="C19" s="121">
        <f>'Пр. 9'!G25</f>
        <v>11736.14</v>
      </c>
      <c r="D19" s="121">
        <f>Пр.10!G25</f>
        <v>22481.42</v>
      </c>
      <c r="E19" s="121">
        <f>Пр.10!H25</f>
        <v>16190.14</v>
      </c>
    </row>
    <row r="20" spans="1:7" ht="15.75">
      <c r="A20" s="62" t="s">
        <v>373</v>
      </c>
      <c r="B20" s="130" t="s">
        <v>450</v>
      </c>
      <c r="C20" s="91">
        <f>C21</f>
        <v>232400</v>
      </c>
      <c r="D20" s="91">
        <f t="shared" ref="D20:E20" si="1">D21</f>
        <v>234700</v>
      </c>
      <c r="E20" s="91">
        <f t="shared" si="1"/>
        <v>243500</v>
      </c>
    </row>
    <row r="21" spans="1:7" ht="31.5">
      <c r="A21" s="60" t="s">
        <v>136</v>
      </c>
      <c r="B21" s="76" t="s">
        <v>71</v>
      </c>
      <c r="C21" s="121">
        <f>'Пр. 9'!G29</f>
        <v>232400</v>
      </c>
      <c r="D21" s="121">
        <f>Пр.10!G29</f>
        <v>234700</v>
      </c>
      <c r="E21" s="121">
        <f>Пр.10!H29</f>
        <v>243500</v>
      </c>
    </row>
    <row r="22" spans="1:7" ht="47.25">
      <c r="A22" s="62" t="s">
        <v>137</v>
      </c>
      <c r="B22" s="84" t="s">
        <v>451</v>
      </c>
      <c r="C22" s="91">
        <f>C23</f>
        <v>950000</v>
      </c>
      <c r="D22" s="91">
        <f t="shared" ref="D22:E22" si="2">D23</f>
        <v>1000000</v>
      </c>
      <c r="E22" s="91">
        <f t="shared" si="2"/>
        <v>1000000</v>
      </c>
    </row>
    <row r="23" spans="1:7" ht="15.75">
      <c r="A23" s="60" t="s">
        <v>138</v>
      </c>
      <c r="B23" s="76" t="s">
        <v>73</v>
      </c>
      <c r="C23" s="121">
        <f>'Пр. 9'!G33</f>
        <v>950000</v>
      </c>
      <c r="D23" s="121">
        <f>Пр.10!G33</f>
        <v>1000000</v>
      </c>
      <c r="E23" s="121">
        <f>Пр.10!H33</f>
        <v>1000000</v>
      </c>
    </row>
    <row r="24" spans="1:7" s="31" customFormat="1" ht="15.75">
      <c r="A24" s="62" t="s">
        <v>249</v>
      </c>
      <c r="B24" s="84" t="s">
        <v>452</v>
      </c>
      <c r="C24" s="91">
        <f>'Пр. 9'!G35</f>
        <v>3818517</v>
      </c>
      <c r="D24" s="91">
        <f>Пр.10!G35</f>
        <v>1468517</v>
      </c>
      <c r="E24" s="91">
        <f>Пр.10!H35</f>
        <v>1468517</v>
      </c>
    </row>
    <row r="25" spans="1:7" s="35" customFormat="1" ht="15.75">
      <c r="A25" s="335" t="s">
        <v>262</v>
      </c>
      <c r="B25" s="131" t="s">
        <v>259</v>
      </c>
      <c r="C25" s="121">
        <f>'Пр. 9'!G36</f>
        <v>3568517</v>
      </c>
      <c r="D25" s="121">
        <f>Пр.10!G36</f>
        <v>1468517</v>
      </c>
      <c r="E25" s="121">
        <f>Пр.10!H36</f>
        <v>1468517</v>
      </c>
    </row>
    <row r="26" spans="1:7" s="35" customFormat="1" ht="31.5">
      <c r="A26" s="335" t="s">
        <v>533</v>
      </c>
      <c r="B26" s="76" t="s">
        <v>534</v>
      </c>
      <c r="C26" s="121">
        <f>'Пр. 9'!G41</f>
        <v>250000</v>
      </c>
      <c r="D26" s="121">
        <f>Пр.10!G40</f>
        <v>0</v>
      </c>
      <c r="E26" s="121">
        <f>Пр.10!H40</f>
        <v>0</v>
      </c>
    </row>
    <row r="27" spans="1:7" ht="31.5">
      <c r="A27" s="62" t="s">
        <v>139</v>
      </c>
      <c r="B27" s="84" t="s">
        <v>453</v>
      </c>
      <c r="C27" s="91">
        <f>C29+C28</f>
        <v>2395000</v>
      </c>
      <c r="D27" s="91">
        <f t="shared" ref="D27:E27" si="3">D29+D28</f>
        <v>2295000</v>
      </c>
      <c r="E27" s="91">
        <f t="shared" si="3"/>
        <v>2265000</v>
      </c>
    </row>
    <row r="28" spans="1:7" s="35" customFormat="1" ht="15.75">
      <c r="A28" s="60" t="s">
        <v>253</v>
      </c>
      <c r="B28" s="76" t="s">
        <v>251</v>
      </c>
      <c r="C28" s="121">
        <f>'Пр. 9'!G44</f>
        <v>545000</v>
      </c>
      <c r="D28" s="121">
        <f>Пр.10!G43</f>
        <v>545000</v>
      </c>
      <c r="E28" s="121">
        <f>Пр.10!H43</f>
        <v>545000</v>
      </c>
    </row>
    <row r="29" spans="1:7" ht="15.75">
      <c r="A29" s="60" t="s">
        <v>140</v>
      </c>
      <c r="B29" s="76" t="s">
        <v>76</v>
      </c>
      <c r="C29" s="121">
        <f>'Пр. 9'!G47+'Пр. 9'!G73</f>
        <v>1850000</v>
      </c>
      <c r="D29" s="121">
        <f>Пр.10!G46+Пр.10!G71</f>
        <v>1750000</v>
      </c>
      <c r="E29" s="121">
        <f>Пр.10!H46+Пр.10!H71</f>
        <v>1720000</v>
      </c>
      <c r="G29" s="36"/>
    </row>
    <row r="30" spans="1:7" ht="15.75">
      <c r="A30" s="62" t="s">
        <v>144</v>
      </c>
      <c r="B30" s="84" t="s">
        <v>454</v>
      </c>
      <c r="C30" s="91">
        <f>C31</f>
        <v>230000</v>
      </c>
      <c r="D30" s="91">
        <f>D31</f>
        <v>230000</v>
      </c>
      <c r="E30" s="91">
        <f>E31</f>
        <v>220000</v>
      </c>
    </row>
    <row r="31" spans="1:7" ht="15.75">
      <c r="A31" s="60" t="s">
        <v>143</v>
      </c>
      <c r="B31" s="76" t="s">
        <v>77</v>
      </c>
      <c r="C31" s="121">
        <f>'Пр. 9'!G52</f>
        <v>230000</v>
      </c>
      <c r="D31" s="121">
        <f>Пр.10!G49</f>
        <v>230000</v>
      </c>
      <c r="E31" s="121">
        <f>Пр.10!H49</f>
        <v>220000</v>
      </c>
    </row>
    <row r="32" spans="1:7" ht="15.75">
      <c r="A32" s="252" t="s">
        <v>141</v>
      </c>
      <c r="B32" s="44" t="s">
        <v>446</v>
      </c>
      <c r="C32" s="253">
        <f>C33</f>
        <v>7965855.54</v>
      </c>
      <c r="D32" s="253">
        <f t="shared" ref="D32" si="4">D33</f>
        <v>6260301.5800000001</v>
      </c>
      <c r="E32" s="253">
        <f t="shared" ref="E32" si="5">E33</f>
        <v>6250301.5800000001</v>
      </c>
    </row>
    <row r="33" spans="1:5" ht="15.75">
      <c r="A33" s="254" t="s">
        <v>142</v>
      </c>
      <c r="B33" s="229" t="s">
        <v>78</v>
      </c>
      <c r="C33" s="255">
        <f>'Пр. 9'!G54</f>
        <v>7965855.54</v>
      </c>
      <c r="D33" s="255">
        <f>Пр.10!G53</f>
        <v>6260301.5800000001</v>
      </c>
      <c r="E33" s="255">
        <f>Пр.10!H53</f>
        <v>6250301.5800000001</v>
      </c>
    </row>
    <row r="34" spans="1:5" ht="15.75">
      <c r="A34" s="143">
        <v>1100</v>
      </c>
      <c r="B34" s="84" t="s">
        <v>448</v>
      </c>
      <c r="C34" s="91">
        <f>C35</f>
        <v>100000</v>
      </c>
      <c r="D34" s="91">
        <f t="shared" ref="D34" si="6">D35</f>
        <v>100000</v>
      </c>
      <c r="E34" s="91">
        <f t="shared" ref="E34" si="7">E35</f>
        <v>100000</v>
      </c>
    </row>
    <row r="35" spans="1:5" ht="31.5">
      <c r="A35" s="243">
        <v>1105</v>
      </c>
      <c r="B35" s="76" t="s">
        <v>447</v>
      </c>
      <c r="C35" s="121">
        <f>'Пр. 9'!G72</f>
        <v>100000</v>
      </c>
      <c r="D35" s="121">
        <f>Пр.10!G69</f>
        <v>100000</v>
      </c>
      <c r="E35" s="121">
        <f>Пр.10!H69</f>
        <v>100000</v>
      </c>
    </row>
    <row r="36" spans="1:5" ht="14.25" customHeight="1" thickBot="1">
      <c r="A36" s="129"/>
      <c r="B36" s="45"/>
      <c r="C36" s="256"/>
      <c r="D36" s="256"/>
      <c r="E36" s="256"/>
    </row>
    <row r="37" spans="1:5" s="31" customFormat="1" ht="16.5" thickBot="1">
      <c r="A37" s="260"/>
      <c r="B37" s="261" t="s">
        <v>146</v>
      </c>
      <c r="C37" s="262">
        <f>C14+C20+C22+C24+C27+C30+C32+C34</f>
        <v>21599999.960000001</v>
      </c>
      <c r="D37" s="262">
        <f>D14+D20+D22+D24+D27+D30+D32+D34</f>
        <v>17470000</v>
      </c>
      <c r="E37" s="262">
        <f>E14+E20+E22+E24+E27+E30+E32+E34</f>
        <v>17450000</v>
      </c>
    </row>
    <row r="38" spans="1:5" ht="15" customHeight="1">
      <c r="A38" s="132"/>
      <c r="B38" s="66"/>
      <c r="C38" s="133"/>
      <c r="D38" s="133"/>
      <c r="E38" s="133"/>
    </row>
    <row r="39" spans="1:5" ht="15" customHeight="1">
      <c r="A39" s="132"/>
      <c r="B39" s="66"/>
      <c r="C39" s="133"/>
      <c r="D39" s="133"/>
      <c r="E39" s="133"/>
    </row>
    <row r="40" spans="1:5" ht="15" customHeight="1">
      <c r="A40" s="132"/>
      <c r="B40" s="66"/>
      <c r="C40" s="133"/>
      <c r="D40" s="133"/>
      <c r="E40" s="133"/>
    </row>
    <row r="41" spans="1:5" ht="15" customHeight="1">
      <c r="A41" s="132"/>
      <c r="B41" s="66"/>
      <c r="C41" s="133"/>
      <c r="D41" s="133"/>
      <c r="E41" s="133"/>
    </row>
    <row r="42" spans="1:5" ht="15" customHeight="1">
      <c r="A42" s="132"/>
      <c r="B42" s="66"/>
      <c r="C42" s="133"/>
      <c r="D42" s="133"/>
      <c r="E42" s="133"/>
    </row>
    <row r="43" spans="1:5" ht="15" customHeight="1">
      <c r="A43" s="132"/>
      <c r="B43" s="66"/>
      <c r="C43" s="133"/>
      <c r="D43" s="133"/>
      <c r="E43" s="133"/>
    </row>
    <row r="44" spans="1:5" ht="15" customHeight="1">
      <c r="A44" s="132"/>
      <c r="B44" s="66"/>
      <c r="C44" s="134"/>
      <c r="D44" s="134"/>
      <c r="E44" s="134"/>
    </row>
    <row r="45" spans="1:5" ht="15.75">
      <c r="A45" s="135"/>
      <c r="B45" s="136"/>
      <c r="C45" s="137"/>
      <c r="D45" s="137"/>
      <c r="E45" s="137"/>
    </row>
    <row r="46" spans="1:5" ht="15.75">
      <c r="A46" s="135"/>
      <c r="B46" s="136"/>
      <c r="C46" s="137"/>
      <c r="D46" s="137"/>
      <c r="E46" s="137"/>
    </row>
    <row r="47" spans="1:5" ht="15.75">
      <c r="A47" s="135"/>
      <c r="B47" s="136"/>
      <c r="C47" s="137"/>
      <c r="D47" s="137"/>
      <c r="E47" s="137"/>
    </row>
    <row r="48" spans="1:5" ht="15.75">
      <c r="A48" s="125"/>
      <c r="B48" s="124"/>
      <c r="C48" s="138"/>
      <c r="D48" s="138"/>
      <c r="E48" s="138"/>
    </row>
    <row r="49" spans="1:5" ht="15.75">
      <c r="A49" s="125"/>
      <c r="B49" s="124"/>
      <c r="C49" s="138"/>
      <c r="D49" s="138"/>
      <c r="E49" s="138"/>
    </row>
    <row r="50" spans="1:5" ht="15.75">
      <c r="A50" s="125"/>
      <c r="B50" s="124"/>
      <c r="C50" s="138"/>
      <c r="D50" s="138"/>
      <c r="E50" s="138"/>
    </row>
    <row r="51" spans="1:5" ht="15.75">
      <c r="A51" s="125"/>
      <c r="B51" s="124"/>
      <c r="C51" s="138"/>
      <c r="D51" s="138"/>
      <c r="E51" s="138"/>
    </row>
    <row r="52" spans="1:5" ht="15.75">
      <c r="A52" s="125"/>
      <c r="B52" s="124"/>
      <c r="C52" s="138"/>
      <c r="D52" s="138"/>
      <c r="E52" s="138"/>
    </row>
    <row r="53" spans="1:5" ht="15.75">
      <c r="A53" s="125"/>
      <c r="B53" s="124"/>
      <c r="C53" s="138"/>
      <c r="D53" s="138"/>
      <c r="E53" s="138"/>
    </row>
    <row r="54" spans="1:5" ht="15.75">
      <c r="A54" s="125"/>
      <c r="B54" s="124"/>
      <c r="C54" s="138"/>
      <c r="D54" s="138"/>
      <c r="E54" s="138"/>
    </row>
    <row r="55" spans="1:5" ht="15.75">
      <c r="A55" s="125"/>
      <c r="B55" s="124"/>
      <c r="C55" s="138"/>
      <c r="D55" s="138"/>
      <c r="E55" s="138"/>
    </row>
    <row r="56" spans="1:5" ht="15.75">
      <c r="A56" s="125"/>
      <c r="B56" s="124"/>
      <c r="C56" s="138"/>
      <c r="D56" s="138"/>
      <c r="E56" s="138"/>
    </row>
    <row r="57" spans="1:5" ht="15.75">
      <c r="A57" s="125"/>
      <c r="B57" s="124"/>
      <c r="C57" s="138"/>
      <c r="D57" s="138"/>
      <c r="E57" s="138"/>
    </row>
    <row r="58" spans="1:5" ht="15.75">
      <c r="A58" s="125"/>
      <c r="B58" s="124"/>
      <c r="C58" s="138"/>
      <c r="D58" s="138"/>
      <c r="E58" s="138"/>
    </row>
    <row r="59" spans="1:5" ht="15.75">
      <c r="A59" s="125"/>
      <c r="B59" s="124"/>
      <c r="C59" s="138"/>
      <c r="D59" s="138"/>
      <c r="E59" s="138"/>
    </row>
    <row r="60" spans="1:5" ht="15.75">
      <c r="A60" s="125"/>
      <c r="B60" s="124"/>
      <c r="C60" s="138"/>
      <c r="D60" s="138"/>
      <c r="E60" s="138"/>
    </row>
    <row r="61" spans="1:5" ht="15.75">
      <c r="A61" s="125"/>
      <c r="B61" s="124"/>
      <c r="C61" s="138"/>
      <c r="D61" s="138"/>
      <c r="E61" s="138"/>
    </row>
    <row r="62" spans="1:5" ht="15.75">
      <c r="A62" s="125"/>
      <c r="B62" s="124"/>
      <c r="C62" s="138"/>
      <c r="D62" s="138"/>
      <c r="E62" s="138"/>
    </row>
    <row r="63" spans="1:5" ht="15.75">
      <c r="A63" s="125"/>
      <c r="B63" s="124"/>
      <c r="C63" s="138"/>
      <c r="D63" s="138"/>
      <c r="E63" s="138"/>
    </row>
    <row r="64" spans="1:5" ht="15.75">
      <c r="A64" s="125"/>
      <c r="B64" s="124"/>
      <c r="C64" s="138"/>
      <c r="D64" s="138"/>
      <c r="E64" s="138"/>
    </row>
    <row r="65" spans="1:5" ht="15.75">
      <c r="A65" s="125"/>
      <c r="B65" s="124"/>
      <c r="C65" s="138"/>
      <c r="D65" s="138"/>
      <c r="E65" s="138"/>
    </row>
    <row r="66" spans="1:5" ht="15.75">
      <c r="A66" s="125"/>
      <c r="B66" s="124"/>
      <c r="C66" s="138"/>
      <c r="D66" s="138"/>
      <c r="E66" s="138"/>
    </row>
    <row r="67" spans="1:5" ht="15.75">
      <c r="A67" s="125"/>
      <c r="B67" s="124"/>
      <c r="C67" s="138"/>
      <c r="D67" s="138"/>
      <c r="E67" s="138"/>
    </row>
    <row r="68" spans="1:5" ht="15.75">
      <c r="A68" s="125"/>
      <c r="B68" s="124"/>
      <c r="C68" s="138"/>
      <c r="D68" s="138"/>
      <c r="E68" s="138"/>
    </row>
    <row r="69" spans="1:5" ht="15.75">
      <c r="A69" s="125"/>
      <c r="B69" s="124"/>
      <c r="C69" s="138"/>
      <c r="D69" s="138"/>
      <c r="E69" s="138"/>
    </row>
    <row r="70" spans="1:5" ht="15.75">
      <c r="A70" s="126"/>
      <c r="B70" s="124"/>
      <c r="C70" s="126"/>
      <c r="D70" s="126"/>
      <c r="E70" s="126"/>
    </row>
    <row r="71" spans="1:5" ht="15.75">
      <c r="A71" s="126"/>
      <c r="B71" s="124"/>
      <c r="C71" s="126"/>
      <c r="D71" s="126"/>
      <c r="E71" s="126"/>
    </row>
    <row r="72" spans="1:5" ht="15.75">
      <c r="A72" s="126"/>
      <c r="B72" s="124"/>
      <c r="C72" s="126"/>
      <c r="D72" s="126"/>
      <c r="E72" s="126"/>
    </row>
    <row r="73" spans="1:5" ht="15.75">
      <c r="A73" s="126"/>
      <c r="B73" s="124"/>
      <c r="C73" s="126"/>
      <c r="D73" s="126"/>
      <c r="E73" s="126"/>
    </row>
    <row r="74" spans="1:5" ht="15.75">
      <c r="A74" s="126"/>
      <c r="B74" s="124"/>
      <c r="C74" s="126"/>
      <c r="D74" s="126"/>
      <c r="E74" s="126"/>
    </row>
    <row r="75" spans="1:5" ht="15.75">
      <c r="A75" s="126"/>
      <c r="B75" s="124"/>
      <c r="C75" s="126"/>
      <c r="D75" s="126"/>
      <c r="E75" s="126"/>
    </row>
    <row r="76" spans="1:5" ht="15.75">
      <c r="A76" s="126"/>
      <c r="B76" s="124"/>
      <c r="C76" s="126"/>
      <c r="D76" s="126"/>
      <c r="E76" s="126"/>
    </row>
    <row r="77" spans="1:5" ht="15.75">
      <c r="A77" s="126"/>
      <c r="B77" s="124"/>
      <c r="C77" s="126"/>
      <c r="D77" s="126"/>
      <c r="E77" s="126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78" t="s">
        <v>205</v>
      </c>
      <c r="C1" s="478"/>
      <c r="D1" s="478"/>
    </row>
    <row r="2" spans="1:4" ht="15.75">
      <c r="B2" s="501" t="s">
        <v>33</v>
      </c>
      <c r="C2" s="501"/>
      <c r="D2" s="501"/>
    </row>
    <row r="3" spans="1:4" ht="15.75">
      <c r="B3" s="501" t="s">
        <v>110</v>
      </c>
      <c r="C3" s="501"/>
      <c r="D3" s="501"/>
    </row>
    <row r="4" spans="1:4" ht="15.75">
      <c r="B4" s="501" t="s">
        <v>27</v>
      </c>
      <c r="C4" s="501"/>
      <c r="D4" s="501"/>
    </row>
    <row r="5" spans="1:4" ht="13.5" customHeight="1">
      <c r="B5" s="501" t="s">
        <v>28</v>
      </c>
      <c r="C5" s="501"/>
      <c r="D5" s="501"/>
    </row>
    <row r="6" spans="1:4" ht="15.75">
      <c r="B6" s="501" t="s">
        <v>564</v>
      </c>
      <c r="C6" s="501"/>
      <c r="D6" s="501"/>
    </row>
    <row r="8" spans="1:4" ht="32.25" customHeight="1">
      <c r="A8" s="511" t="s">
        <v>505</v>
      </c>
      <c r="B8" s="511"/>
      <c r="C8" s="512"/>
      <c r="D8" s="512"/>
    </row>
    <row r="10" spans="1:4" ht="31.5" customHeight="1">
      <c r="A10" s="6" t="s">
        <v>91</v>
      </c>
      <c r="B10" s="496" t="s">
        <v>92</v>
      </c>
      <c r="C10" s="497"/>
      <c r="D10" s="498"/>
    </row>
    <row r="11" spans="1:4" ht="15.75">
      <c r="A11" s="6"/>
      <c r="B11" s="89" t="s">
        <v>263</v>
      </c>
      <c r="C11" s="89" t="s">
        <v>382</v>
      </c>
      <c r="D11" s="89" t="s">
        <v>492</v>
      </c>
    </row>
    <row r="12" spans="1:4" ht="47.25">
      <c r="A12" s="7" t="s">
        <v>93</v>
      </c>
      <c r="B12" s="16">
        <v>0</v>
      </c>
      <c r="C12" s="16">
        <v>0</v>
      </c>
      <c r="D12" s="16">
        <v>0</v>
      </c>
    </row>
    <row r="13" spans="1:4" ht="15.75">
      <c r="A13" s="8" t="s">
        <v>94</v>
      </c>
      <c r="B13" s="17">
        <v>0</v>
      </c>
      <c r="C13" s="17">
        <v>0</v>
      </c>
      <c r="D13" s="17">
        <v>0</v>
      </c>
    </row>
    <row r="14" spans="1:4" ht="15.75">
      <c r="A14" s="8" t="s">
        <v>95</v>
      </c>
      <c r="B14" s="17">
        <v>0</v>
      </c>
      <c r="C14" s="17">
        <v>0</v>
      </c>
      <c r="D14" s="17">
        <v>0</v>
      </c>
    </row>
    <row r="15" spans="1:4" ht="31.5">
      <c r="A15" s="7" t="s">
        <v>96</v>
      </c>
      <c r="B15" s="16">
        <v>0</v>
      </c>
      <c r="C15" s="16">
        <v>0</v>
      </c>
      <c r="D15" s="16">
        <v>0</v>
      </c>
    </row>
    <row r="16" spans="1:4" ht="15.75">
      <c r="A16" s="8" t="s">
        <v>95</v>
      </c>
      <c r="B16" s="17">
        <v>0</v>
      </c>
      <c r="C16" s="17">
        <v>0</v>
      </c>
      <c r="D16" s="17">
        <v>0</v>
      </c>
    </row>
    <row r="17" spans="1:4" ht="15.75">
      <c r="A17" s="7" t="s">
        <v>97</v>
      </c>
      <c r="B17" s="16">
        <v>0</v>
      </c>
      <c r="C17" s="16">
        <v>0</v>
      </c>
      <c r="D17" s="16">
        <v>0</v>
      </c>
    </row>
    <row r="18" spans="1:4" ht="15.75">
      <c r="A18" s="8" t="s">
        <v>94</v>
      </c>
      <c r="B18" s="17">
        <v>0</v>
      </c>
      <c r="C18" s="17">
        <v>0</v>
      </c>
      <c r="D18" s="17">
        <v>0</v>
      </c>
    </row>
    <row r="19" spans="1:4" ht="15.75">
      <c r="A19" s="8" t="s">
        <v>95</v>
      </c>
      <c r="B19" s="17">
        <v>0</v>
      </c>
      <c r="C19" s="17">
        <v>0</v>
      </c>
      <c r="D19" s="17">
        <v>0</v>
      </c>
    </row>
    <row r="20" spans="1:4" ht="47.25">
      <c r="A20" s="7" t="s">
        <v>98</v>
      </c>
      <c r="B20" s="16">
        <v>0</v>
      </c>
      <c r="C20" s="16">
        <v>0</v>
      </c>
      <c r="D20" s="16">
        <v>0</v>
      </c>
    </row>
    <row r="21" spans="1:4" ht="31.5">
      <c r="A21" s="8" t="s">
        <v>99</v>
      </c>
      <c r="B21" s="17">
        <v>0</v>
      </c>
      <c r="C21" s="21">
        <v>0</v>
      </c>
      <c r="D21" s="21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topLeftCell="A4" workbookViewId="0">
      <selection activeCell="L9" sqref="L9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78" t="s">
        <v>204</v>
      </c>
      <c r="F1" s="478"/>
      <c r="G1" s="478"/>
      <c r="H1" s="478"/>
    </row>
    <row r="2" spans="1:8" ht="15.75">
      <c r="E2" s="501" t="s">
        <v>33</v>
      </c>
      <c r="F2" s="501"/>
      <c r="G2" s="501"/>
      <c r="H2" s="501"/>
    </row>
    <row r="3" spans="1:8" ht="15.75">
      <c r="E3" s="501" t="s">
        <v>110</v>
      </c>
      <c r="F3" s="501"/>
      <c r="G3" s="501"/>
      <c r="H3" s="501"/>
    </row>
    <row r="4" spans="1:8" ht="15.75">
      <c r="E4" s="501" t="s">
        <v>27</v>
      </c>
      <c r="F4" s="501"/>
      <c r="G4" s="501"/>
      <c r="H4" s="501"/>
    </row>
    <row r="5" spans="1:8" ht="15.75">
      <c r="E5" s="501" t="s">
        <v>28</v>
      </c>
      <c r="F5" s="501"/>
      <c r="G5" s="501"/>
      <c r="H5" s="501"/>
    </row>
    <row r="6" spans="1:8" ht="15.75">
      <c r="E6" s="501" t="s">
        <v>564</v>
      </c>
      <c r="F6" s="501"/>
      <c r="G6" s="501"/>
      <c r="H6" s="501"/>
    </row>
    <row r="8" spans="1:8" ht="63" customHeight="1">
      <c r="A8" s="475" t="s">
        <v>506</v>
      </c>
      <c r="B8" s="512"/>
      <c r="C8" s="512"/>
      <c r="D8" s="512"/>
      <c r="E8" s="512"/>
      <c r="F8" s="512"/>
      <c r="G8" s="512"/>
      <c r="H8" s="512"/>
    </row>
    <row r="9" spans="1:8" ht="30.75" customHeight="1">
      <c r="A9" s="475" t="s">
        <v>563</v>
      </c>
      <c r="B9" s="475"/>
      <c r="C9" s="475"/>
      <c r="D9" s="475"/>
      <c r="E9" s="475"/>
      <c r="F9" s="475"/>
      <c r="G9" s="475"/>
      <c r="H9" s="512"/>
    </row>
    <row r="11" spans="1:8" ht="63" customHeight="1">
      <c r="A11" s="513" t="s">
        <v>107</v>
      </c>
      <c r="B11" s="513" t="s">
        <v>100</v>
      </c>
      <c r="C11" s="513" t="s">
        <v>106</v>
      </c>
      <c r="D11" s="27" t="s">
        <v>105</v>
      </c>
      <c r="E11" s="513" t="s">
        <v>104</v>
      </c>
      <c r="F11" s="513" t="s">
        <v>103</v>
      </c>
      <c r="G11" s="513" t="s">
        <v>102</v>
      </c>
      <c r="H11" s="513"/>
    </row>
    <row r="12" spans="1:8" ht="47.25">
      <c r="A12" s="513"/>
      <c r="B12" s="513"/>
      <c r="C12" s="513"/>
      <c r="D12" s="27" t="s">
        <v>101</v>
      </c>
      <c r="E12" s="513"/>
      <c r="F12" s="513"/>
      <c r="G12" s="513"/>
      <c r="H12" s="513"/>
    </row>
    <row r="13" spans="1:8" ht="15.75">
      <c r="A13" s="26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514">
        <v>7</v>
      </c>
      <c r="H13" s="514"/>
    </row>
    <row r="14" spans="1:8" ht="15.75">
      <c r="A14" s="26"/>
      <c r="B14" s="26"/>
      <c r="C14" s="26"/>
      <c r="D14" s="26"/>
      <c r="E14" s="26"/>
      <c r="F14" s="26"/>
      <c r="G14" s="514"/>
      <c r="H14" s="515"/>
    </row>
    <row r="16" spans="1:8" ht="47.25" customHeight="1">
      <c r="A16" s="475" t="s">
        <v>507</v>
      </c>
      <c r="B16" s="475"/>
      <c r="C16" s="475"/>
      <c r="D16" s="475"/>
      <c r="E16" s="475"/>
      <c r="F16" s="475"/>
      <c r="G16" s="475"/>
      <c r="H16" s="512"/>
    </row>
    <row r="18" spans="1:8" ht="68.25" customHeight="1">
      <c r="A18" s="516" t="s">
        <v>126</v>
      </c>
      <c r="B18" s="516"/>
      <c r="C18" s="516"/>
      <c r="D18" s="513" t="s">
        <v>125</v>
      </c>
      <c r="E18" s="513"/>
      <c r="F18" s="513"/>
      <c r="G18" s="513"/>
      <c r="H18" s="513"/>
    </row>
    <row r="19" spans="1:8" ht="15.75" customHeight="1">
      <c r="A19" s="516"/>
      <c r="B19" s="516"/>
      <c r="C19" s="516"/>
      <c r="D19" s="310" t="s">
        <v>263</v>
      </c>
      <c r="E19" s="517" t="s">
        <v>382</v>
      </c>
      <c r="F19" s="518"/>
      <c r="G19" s="516" t="s">
        <v>492</v>
      </c>
      <c r="H19" s="516"/>
    </row>
    <row r="20" spans="1:8" ht="50.25" customHeight="1">
      <c r="A20" s="520" t="s">
        <v>108</v>
      </c>
      <c r="B20" s="521"/>
      <c r="C20" s="522"/>
      <c r="D20" s="32">
        <v>0</v>
      </c>
      <c r="E20" s="519">
        <v>0</v>
      </c>
      <c r="F20" s="519"/>
      <c r="G20" s="519">
        <v>0</v>
      </c>
      <c r="H20" s="519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J17" sqref="J17"/>
    </sheetView>
  </sheetViews>
  <sheetFormatPr defaultRowHeight="18.75"/>
  <cols>
    <col min="1" max="1" width="23.7109375" style="237" customWidth="1"/>
    <col min="2" max="2" width="26.42578125" style="237" customWidth="1"/>
    <col min="3" max="3" width="19.140625" customWidth="1"/>
  </cols>
  <sheetData>
    <row r="2" spans="1:3" ht="77.25" customHeight="1">
      <c r="A2" s="523" t="s">
        <v>385</v>
      </c>
      <c r="B2" s="523"/>
    </row>
    <row r="3" spans="1:3">
      <c r="A3" s="237" t="s">
        <v>263</v>
      </c>
      <c r="B3" s="237" t="s">
        <v>382</v>
      </c>
    </row>
    <row r="5" spans="1:3">
      <c r="A5" s="240">
        <f>Пр.10!G15+Пр.10!G18+Пр.10!G19+Пр.10!G24+Пр.10!G26+Пр.10!G27+Пр.10!G34+Пр.10!G47+Пр.10!G48+Пр.10!G56+Пр.10!G58+Пр.10!G59+Пр.10!G70+Пр.10!G72</f>
        <v>12973383.42</v>
      </c>
      <c r="B5" s="240">
        <f>Пр.10!H15+Пр.10!H18+Пр.10!H19+Пр.10!H24+Пр.10!H26+Пр.10!H27+Пр.10!H34+Пр.10!H47+Пр.10!H48+Пр.10!H56+Пр.10!H58+Пр.10!H59+Пр.10!H70+Пр.10!H72</f>
        <v>12927092.140000001</v>
      </c>
    </row>
    <row r="7" spans="1:3">
      <c r="A7" s="238">
        <v>2.5000000000000001E-2</v>
      </c>
      <c r="B7" s="239">
        <v>0.05</v>
      </c>
      <c r="C7" s="156" t="s">
        <v>466</v>
      </c>
    </row>
    <row r="8" spans="1:3">
      <c r="C8" s="156"/>
    </row>
    <row r="9" spans="1:3">
      <c r="A9" s="523" t="s">
        <v>386</v>
      </c>
      <c r="B9" s="523"/>
      <c r="C9" s="156"/>
    </row>
    <row r="10" spans="1:3">
      <c r="C10" s="156"/>
    </row>
    <row r="11" spans="1:3">
      <c r="A11" s="240">
        <f>A5*A7</f>
        <v>324334.58550000004</v>
      </c>
      <c r="B11" s="240">
        <f>B5*B7</f>
        <v>646354.60700000008</v>
      </c>
      <c r="C11" s="156" t="s">
        <v>464</v>
      </c>
    </row>
    <row r="12" spans="1:3">
      <c r="A12" s="269">
        <v>330000</v>
      </c>
      <c r="B12" s="269">
        <v>650000</v>
      </c>
      <c r="C12" s="156" t="s">
        <v>465</v>
      </c>
    </row>
    <row r="14" spans="1:3" ht="37.5">
      <c r="A14" s="263" t="s">
        <v>463</v>
      </c>
    </row>
    <row r="15" spans="1:3">
      <c r="A15" s="263">
        <v>2020</v>
      </c>
      <c r="B15" s="263">
        <v>2021</v>
      </c>
      <c r="C15" s="266">
        <v>2022</v>
      </c>
    </row>
    <row r="16" spans="1:3">
      <c r="A16" s="267">
        <f>'Пр. 2'!C86-'Пр. 9'!G75</f>
        <v>0</v>
      </c>
      <c r="B16" s="265">
        <f>'Пр. 2'!D86-Пр.10!G73-у.у!A12</f>
        <v>0</v>
      </c>
      <c r="C16" s="265">
        <f>'Пр. 2'!E86-Пр.10!H73-B12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workbookViewId="0">
      <selection activeCell="A8" sqref="A8"/>
    </sheetView>
  </sheetViews>
  <sheetFormatPr defaultRowHeight="15.75"/>
  <cols>
    <col min="1" max="1" width="19.5703125" style="157" customWidth="1"/>
    <col min="2" max="2" width="76.140625" style="124" customWidth="1"/>
    <col min="3" max="3" width="14.85546875" style="157" bestFit="1" customWidth="1"/>
    <col min="4" max="4" width="12.42578125" customWidth="1"/>
    <col min="5" max="5" width="15.140625" customWidth="1"/>
  </cols>
  <sheetData>
    <row r="1" spans="1:4" ht="47.25">
      <c r="B1" s="290" t="s">
        <v>553</v>
      </c>
    </row>
    <row r="3" spans="1:4" ht="52.5" customHeight="1">
      <c r="A3" s="451" t="s">
        <v>324</v>
      </c>
      <c r="B3" s="451"/>
    </row>
    <row r="5" spans="1:4" s="31" customFormat="1">
      <c r="A5" s="187" t="s">
        <v>325</v>
      </c>
      <c r="B5" s="181" t="s">
        <v>34</v>
      </c>
      <c r="C5" s="184"/>
    </row>
    <row r="6" spans="1:4" ht="31.5">
      <c r="A6" s="62" t="s">
        <v>182</v>
      </c>
      <c r="B6" s="44" t="s">
        <v>474</v>
      </c>
    </row>
    <row r="7" spans="1:4" s="30" customFormat="1" ht="56.25">
      <c r="A7" s="62" t="s">
        <v>270</v>
      </c>
      <c r="B7" s="94" t="s">
        <v>473</v>
      </c>
      <c r="C7" s="157"/>
    </row>
    <row r="8" spans="1:4" ht="31.5">
      <c r="A8" s="62" t="s">
        <v>328</v>
      </c>
      <c r="B8" s="44" t="s">
        <v>264</v>
      </c>
      <c r="D8" s="156" t="s">
        <v>383</v>
      </c>
    </row>
    <row r="9" spans="1:4" ht="78.75">
      <c r="A9" s="60" t="s">
        <v>271</v>
      </c>
      <c r="B9" s="64" t="s">
        <v>188</v>
      </c>
    </row>
    <row r="10" spans="1:4" ht="78.75">
      <c r="A10" s="60" t="s">
        <v>272</v>
      </c>
      <c r="B10" s="64" t="s">
        <v>189</v>
      </c>
    </row>
    <row r="11" spans="1:4" ht="31.5">
      <c r="A11" s="60" t="s">
        <v>272</v>
      </c>
      <c r="B11" s="64" t="s">
        <v>190</v>
      </c>
    </row>
    <row r="12" spans="1:4" ht="31.5">
      <c r="A12" s="60" t="s">
        <v>272</v>
      </c>
      <c r="B12" s="64" t="s">
        <v>191</v>
      </c>
    </row>
    <row r="13" spans="1:4" ht="31.5">
      <c r="A13" s="62" t="s">
        <v>329</v>
      </c>
      <c r="B13" s="44" t="s">
        <v>265</v>
      </c>
    </row>
    <row r="14" spans="1:4" ht="63">
      <c r="A14" s="60" t="s">
        <v>273</v>
      </c>
      <c r="B14" s="64" t="s">
        <v>217</v>
      </c>
    </row>
    <row r="15" spans="1:4" ht="47.25">
      <c r="A15" s="60" t="s">
        <v>274</v>
      </c>
      <c r="B15" s="64" t="s">
        <v>218</v>
      </c>
    </row>
    <row r="16" spans="1:4" ht="31.5">
      <c r="A16" s="62" t="s">
        <v>330</v>
      </c>
      <c r="B16" s="44" t="s">
        <v>266</v>
      </c>
    </row>
    <row r="17" spans="1:3" ht="78.75">
      <c r="A17" s="60" t="s">
        <v>275</v>
      </c>
      <c r="B17" s="64" t="s">
        <v>193</v>
      </c>
    </row>
    <row r="18" spans="1:3" ht="47.25">
      <c r="A18" s="60" t="s">
        <v>275</v>
      </c>
      <c r="B18" s="64" t="s">
        <v>194</v>
      </c>
    </row>
    <row r="19" spans="1:3" ht="31.5">
      <c r="A19" s="62" t="s">
        <v>331</v>
      </c>
      <c r="B19" s="44" t="s">
        <v>267</v>
      </c>
    </row>
    <row r="20" spans="1:3" ht="63">
      <c r="A20" s="60" t="s">
        <v>276</v>
      </c>
      <c r="B20" s="64" t="s">
        <v>192</v>
      </c>
    </row>
    <row r="21" spans="1:3" ht="31.5">
      <c r="A21" s="62" t="s">
        <v>332</v>
      </c>
      <c r="B21" s="44" t="s">
        <v>268</v>
      </c>
    </row>
    <row r="22" spans="1:3" ht="37.5" customHeight="1">
      <c r="A22" s="151" t="s">
        <v>300</v>
      </c>
      <c r="B22" s="64" t="s">
        <v>195</v>
      </c>
    </row>
    <row r="23" spans="1:3" ht="31.5">
      <c r="A23" s="62" t="s">
        <v>333</v>
      </c>
      <c r="B23" s="44" t="s">
        <v>269</v>
      </c>
    </row>
    <row r="24" spans="1:3" ht="94.5">
      <c r="A24" s="60" t="s">
        <v>277</v>
      </c>
      <c r="B24" s="96" t="s">
        <v>261</v>
      </c>
    </row>
    <row r="25" spans="1:3" ht="47.25">
      <c r="A25" s="60" t="s">
        <v>278</v>
      </c>
      <c r="B25" s="96" t="s">
        <v>256</v>
      </c>
    </row>
    <row r="26" spans="1:3" s="30" customFormat="1" ht="31.5">
      <c r="A26" s="62" t="s">
        <v>539</v>
      </c>
      <c r="B26" s="44" t="s">
        <v>538</v>
      </c>
      <c r="C26" s="157"/>
    </row>
    <row r="27" spans="1:3" ht="78.75">
      <c r="A27" s="60" t="s">
        <v>537</v>
      </c>
      <c r="B27" s="96" t="s">
        <v>536</v>
      </c>
    </row>
    <row r="28" spans="1:3" s="35" customFormat="1" ht="56.25">
      <c r="A28" s="62" t="s">
        <v>281</v>
      </c>
      <c r="B28" s="94" t="s">
        <v>476</v>
      </c>
      <c r="C28" s="157"/>
    </row>
    <row r="29" spans="1:3" s="31" customFormat="1">
      <c r="A29" s="62" t="s">
        <v>279</v>
      </c>
      <c r="B29" s="44" t="s">
        <v>307</v>
      </c>
      <c r="C29" s="184"/>
    </row>
    <row r="30" spans="1:3" s="35" customFormat="1" ht="63.75" thickBot="1">
      <c r="A30" s="145" t="s">
        <v>280</v>
      </c>
      <c r="B30" s="63" t="s">
        <v>207</v>
      </c>
      <c r="C30" s="157"/>
    </row>
    <row r="31" spans="1:3">
      <c r="A31" s="62" t="s">
        <v>309</v>
      </c>
      <c r="B31" s="44" t="s">
        <v>308</v>
      </c>
    </row>
    <row r="32" spans="1:3" ht="63">
      <c r="A32" s="60" t="s">
        <v>305</v>
      </c>
      <c r="B32" s="64" t="s">
        <v>310</v>
      </c>
    </row>
    <row r="33" spans="1:5" s="35" customFormat="1" ht="56.25">
      <c r="A33" s="93" t="s">
        <v>282</v>
      </c>
      <c r="B33" s="94" t="s">
        <v>477</v>
      </c>
      <c r="C33" s="157"/>
    </row>
    <row r="34" spans="1:5" s="31" customFormat="1">
      <c r="A34" s="62" t="s">
        <v>283</v>
      </c>
      <c r="B34" s="44" t="s">
        <v>183</v>
      </c>
      <c r="C34" s="184"/>
    </row>
    <row r="35" spans="1:5" s="35" customFormat="1" ht="47.25">
      <c r="A35" s="60" t="s">
        <v>284</v>
      </c>
      <c r="B35" s="64" t="s">
        <v>208</v>
      </c>
      <c r="C35" s="157"/>
    </row>
    <row r="36" spans="1:5" s="140" customFormat="1" ht="110.25">
      <c r="A36" s="60" t="s">
        <v>480</v>
      </c>
      <c r="B36" s="216" t="s">
        <v>469</v>
      </c>
      <c r="C36" s="184"/>
    </row>
    <row r="37" spans="1:5" s="31" customFormat="1" ht="78.75">
      <c r="A37" s="151" t="s">
        <v>486</v>
      </c>
      <c r="B37" s="337" t="s">
        <v>491</v>
      </c>
      <c r="C37" s="184"/>
    </row>
    <row r="38" spans="1:5" s="35" customFormat="1" ht="31.5">
      <c r="A38" s="62" t="s">
        <v>285</v>
      </c>
      <c r="B38" s="44" t="s">
        <v>184</v>
      </c>
      <c r="C38" s="157"/>
    </row>
    <row r="39" spans="1:5" s="35" customFormat="1" ht="48" thickBot="1">
      <c r="A39" s="145" t="s">
        <v>286</v>
      </c>
      <c r="B39" s="63" t="s">
        <v>209</v>
      </c>
      <c r="C39" s="157"/>
    </row>
    <row r="40" spans="1:5" s="35" customFormat="1">
      <c r="A40" s="62" t="s">
        <v>364</v>
      </c>
      <c r="B40" s="44" t="s">
        <v>363</v>
      </c>
      <c r="C40" s="157"/>
    </row>
    <row r="41" spans="1:5" s="35" customFormat="1" ht="32.25" thickBot="1">
      <c r="A41" s="145" t="s">
        <v>361</v>
      </c>
      <c r="B41" s="63" t="s">
        <v>362</v>
      </c>
      <c r="C41" s="157"/>
    </row>
    <row r="42" spans="1:5" s="35" customFormat="1" ht="31.5">
      <c r="A42" s="62" t="s">
        <v>366</v>
      </c>
      <c r="B42" s="44" t="s">
        <v>365</v>
      </c>
      <c r="C42" s="157"/>
    </row>
    <row r="43" spans="1:5" s="31" customFormat="1" ht="32.25" thickBot="1">
      <c r="A43" s="145" t="s">
        <v>367</v>
      </c>
      <c r="B43" s="63" t="s">
        <v>252</v>
      </c>
      <c r="C43" s="184"/>
    </row>
    <row r="44" spans="1:5" s="35" customFormat="1" ht="75">
      <c r="A44" s="93" t="s">
        <v>287</v>
      </c>
      <c r="B44" s="94" t="s">
        <v>478</v>
      </c>
      <c r="C44" s="157"/>
    </row>
    <row r="45" spans="1:5" s="31" customFormat="1" ht="31.5">
      <c r="A45" s="62" t="s">
        <v>288</v>
      </c>
      <c r="B45" s="44" t="s">
        <v>185</v>
      </c>
      <c r="C45" s="184"/>
    </row>
    <row r="46" spans="1:5" s="35" customFormat="1" ht="78.75">
      <c r="A46" s="60" t="s">
        <v>289</v>
      </c>
      <c r="B46" s="64" t="s">
        <v>211</v>
      </c>
      <c r="C46" s="157"/>
    </row>
    <row r="47" spans="1:5" s="31" customFormat="1" ht="94.5">
      <c r="A47" s="60" t="s">
        <v>290</v>
      </c>
      <c r="B47" s="64" t="s">
        <v>206</v>
      </c>
      <c r="C47" s="185"/>
    </row>
    <row r="48" spans="1:5" s="35" customFormat="1" ht="47.25">
      <c r="A48" s="60" t="s">
        <v>289</v>
      </c>
      <c r="B48" s="64" t="s">
        <v>212</v>
      </c>
      <c r="C48" s="186"/>
      <c r="D48" s="68"/>
      <c r="E48" s="68"/>
    </row>
    <row r="49" spans="1:3" s="35" customFormat="1" ht="31.5">
      <c r="A49" s="60" t="s">
        <v>289</v>
      </c>
      <c r="B49" s="64" t="s">
        <v>213</v>
      </c>
      <c r="C49" s="157"/>
    </row>
    <row r="50" spans="1:3" s="35" customFormat="1" ht="31.5">
      <c r="A50" s="62" t="s">
        <v>291</v>
      </c>
      <c r="B50" s="44" t="s">
        <v>186</v>
      </c>
      <c r="C50" s="157"/>
    </row>
    <row r="51" spans="1:3" s="35" customFormat="1" ht="96.75" customHeight="1">
      <c r="A51" s="60" t="s">
        <v>292</v>
      </c>
      <c r="B51" s="64" t="s">
        <v>214</v>
      </c>
      <c r="C51" s="157"/>
    </row>
    <row r="52" spans="1:3" s="35" customFormat="1" ht="31.5">
      <c r="A52" s="62" t="s">
        <v>293</v>
      </c>
      <c r="B52" s="44" t="s">
        <v>187</v>
      </c>
      <c r="C52" s="157"/>
    </row>
    <row r="53" spans="1:3" s="35" customFormat="1" ht="63">
      <c r="A53" s="147" t="s">
        <v>294</v>
      </c>
      <c r="B53" s="45" t="s">
        <v>210</v>
      </c>
      <c r="C53" s="157"/>
    </row>
    <row r="54" spans="1:3" ht="31.5">
      <c r="A54" s="62" t="s">
        <v>295</v>
      </c>
      <c r="B54" s="44" t="s">
        <v>221</v>
      </c>
    </row>
    <row r="55" spans="1:3" ht="94.5">
      <c r="A55" s="60" t="s">
        <v>479</v>
      </c>
      <c r="B55" s="64" t="s">
        <v>222</v>
      </c>
    </row>
    <row r="56" spans="1:3" ht="63">
      <c r="A56" s="60" t="s">
        <v>479</v>
      </c>
      <c r="B56" s="64" t="s">
        <v>223</v>
      </c>
    </row>
    <row r="57" spans="1:3" ht="110.25">
      <c r="A57" s="60" t="s">
        <v>296</v>
      </c>
      <c r="B57" s="64" t="s">
        <v>224</v>
      </c>
    </row>
    <row r="58" spans="1:3" ht="110.25">
      <c r="A58" s="60" t="s">
        <v>297</v>
      </c>
      <c r="B58" s="64" t="s">
        <v>225</v>
      </c>
    </row>
    <row r="59" spans="1:3" ht="31.5">
      <c r="A59" s="93" t="s">
        <v>298</v>
      </c>
      <c r="B59" s="47" t="s">
        <v>227</v>
      </c>
    </row>
    <row r="60" spans="1:3" ht="48" thickBot="1">
      <c r="A60" s="145" t="s">
        <v>299</v>
      </c>
      <c r="B60" s="63" t="s">
        <v>230</v>
      </c>
    </row>
    <row r="61" spans="1:3" ht="47.25">
      <c r="A61" s="62" t="s">
        <v>472</v>
      </c>
      <c r="B61" s="44" t="s">
        <v>471</v>
      </c>
    </row>
    <row r="62" spans="1:3" ht="94.5">
      <c r="A62" s="60" t="s">
        <v>470</v>
      </c>
      <c r="B62" s="64" t="s">
        <v>215</v>
      </c>
    </row>
    <row r="63" spans="1:3" ht="31.5">
      <c r="A63" s="93" t="s">
        <v>298</v>
      </c>
      <c r="B63" s="47" t="s">
        <v>227</v>
      </c>
    </row>
    <row r="64" spans="1:3" ht="48" thickBot="1">
      <c r="A64" s="145" t="s">
        <v>299</v>
      </c>
      <c r="B64" s="63" t="s">
        <v>230</v>
      </c>
    </row>
  </sheetData>
  <mergeCells count="1"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56"/>
  <sheetViews>
    <sheetView topLeftCell="A10" workbookViewId="0">
      <selection activeCell="C49" sqref="C49"/>
    </sheetView>
  </sheetViews>
  <sheetFormatPr defaultRowHeight="15"/>
  <cols>
    <col min="1" max="1" width="7.28515625" style="196" customWidth="1"/>
    <col min="2" max="2" width="135.140625" style="196" customWidth="1"/>
    <col min="3" max="3" width="14" style="196" customWidth="1"/>
    <col min="4" max="4" width="13.85546875" style="196" customWidth="1"/>
    <col min="5" max="5" width="17" style="196" customWidth="1"/>
    <col min="6" max="6" width="11.5703125" customWidth="1"/>
    <col min="7" max="7" width="10.5703125" style="298" customWidth="1"/>
    <col min="8" max="8" width="5.42578125" style="298" customWidth="1"/>
    <col min="9" max="9" width="10" bestFit="1" customWidth="1"/>
    <col min="10" max="10" width="11.42578125" bestFit="1" customWidth="1"/>
  </cols>
  <sheetData>
    <row r="1" spans="1:10" ht="15.75">
      <c r="C1" s="427">
        <v>2021</v>
      </c>
      <c r="D1" s="427">
        <v>2022</v>
      </c>
      <c r="E1" s="427">
        <v>2023</v>
      </c>
    </row>
    <row r="2" spans="1:10">
      <c r="B2" s="428" t="s">
        <v>170</v>
      </c>
    </row>
    <row r="3" spans="1:10" ht="15.75">
      <c r="B3" s="429" t="s">
        <v>21</v>
      </c>
      <c r="C3" s="183">
        <v>6359600</v>
      </c>
      <c r="D3" s="183">
        <v>6191300</v>
      </c>
      <c r="E3" s="183">
        <v>6203100</v>
      </c>
      <c r="G3" s="299"/>
      <c r="H3" s="299"/>
      <c r="J3" s="36"/>
    </row>
    <row r="4" spans="1:10" ht="15.75">
      <c r="B4" s="430" t="s">
        <v>109</v>
      </c>
      <c r="C4" s="182">
        <v>184120</v>
      </c>
      <c r="D4" s="183"/>
      <c r="E4" s="183"/>
    </row>
    <row r="5" spans="1:10" ht="31.5">
      <c r="B5" s="316" t="s">
        <v>22</v>
      </c>
      <c r="C5" s="182">
        <f t="shared" ref="C5:E5" si="0">SUM(C6:C8)</f>
        <v>232400</v>
      </c>
      <c r="D5" s="182">
        <f t="shared" si="0"/>
        <v>234700</v>
      </c>
      <c r="E5" s="182">
        <f t="shared" si="0"/>
        <v>243500</v>
      </c>
      <c r="G5" s="299"/>
      <c r="H5" s="299"/>
      <c r="J5" s="36"/>
    </row>
    <row r="6" spans="1:10" ht="15.75">
      <c r="B6" s="316"/>
      <c r="C6" s="182">
        <v>146000</v>
      </c>
      <c r="D6" s="182">
        <v>146000</v>
      </c>
      <c r="E6" s="182">
        <v>146000</v>
      </c>
    </row>
    <row r="7" spans="1:10" ht="15.75">
      <c r="B7" s="316"/>
      <c r="C7" s="182">
        <v>44000</v>
      </c>
      <c r="D7" s="182">
        <v>44000</v>
      </c>
      <c r="E7" s="182">
        <v>44000</v>
      </c>
    </row>
    <row r="8" spans="1:10" ht="15.75">
      <c r="B8" s="316"/>
      <c r="C8" s="183">
        <v>42400</v>
      </c>
      <c r="D8" s="183">
        <v>44700</v>
      </c>
      <c r="E8" s="183">
        <v>53500</v>
      </c>
    </row>
    <row r="9" spans="1:10" ht="47.25">
      <c r="B9" s="431" t="s">
        <v>467</v>
      </c>
      <c r="C9" s="182">
        <v>650898</v>
      </c>
      <c r="D9" s="182"/>
      <c r="E9" s="182"/>
      <c r="F9" s="368"/>
      <c r="G9" s="367">
        <f>C9*5%</f>
        <v>32544.9</v>
      </c>
      <c r="H9" s="368">
        <v>0.05</v>
      </c>
    </row>
    <row r="10" spans="1:10" ht="15.75">
      <c r="B10" s="431" t="s">
        <v>232</v>
      </c>
      <c r="C10" s="182">
        <f>C9*100/130.2</f>
        <v>499921.65898617514</v>
      </c>
      <c r="D10" s="182"/>
      <c r="E10" s="182"/>
    </row>
    <row r="11" spans="1:10" ht="15.75">
      <c r="B11" s="431" t="s">
        <v>233</v>
      </c>
      <c r="C11" s="182">
        <f>C9-C10</f>
        <v>150976.34101382486</v>
      </c>
      <c r="D11" s="182"/>
      <c r="E11" s="182"/>
    </row>
    <row r="12" spans="1:10" ht="15.75">
      <c r="B12" s="431" t="s">
        <v>483</v>
      </c>
      <c r="C12" s="182">
        <v>0</v>
      </c>
      <c r="D12" s="182"/>
      <c r="E12" s="182"/>
    </row>
    <row r="13" spans="1:10" ht="15.75">
      <c r="B13" s="431"/>
      <c r="C13" s="182"/>
      <c r="D13" s="182"/>
      <c r="E13" s="182"/>
    </row>
    <row r="14" spans="1:10" ht="15.75">
      <c r="B14" s="431"/>
      <c r="C14" s="182"/>
      <c r="D14" s="182"/>
      <c r="E14" s="182"/>
    </row>
    <row r="15" spans="1:10" ht="56.25">
      <c r="B15" s="432" t="s">
        <v>24</v>
      </c>
      <c r="C15" s="273">
        <f>C16+C18+C27+C31+C35+C54+C37+C39+C44+C46+C48+C50</f>
        <v>6761527.54</v>
      </c>
      <c r="D15" s="273">
        <f t="shared" ref="D15:E15" si="1">D16+D18+D27+D31+D35+D54+D37+D39+D44+D46+D48+D50</f>
        <v>4001916.58</v>
      </c>
      <c r="E15" s="273">
        <f t="shared" si="1"/>
        <v>4001916.58</v>
      </c>
      <c r="G15" s="299"/>
      <c r="H15" s="299"/>
      <c r="J15" s="36"/>
    </row>
    <row r="16" spans="1:10" s="31" customFormat="1" ht="15.75">
      <c r="A16" s="193"/>
      <c r="B16" s="195" t="s">
        <v>239</v>
      </c>
      <c r="C16" s="433">
        <v>0</v>
      </c>
      <c r="D16" s="434">
        <v>0</v>
      </c>
      <c r="E16" s="434">
        <v>0</v>
      </c>
      <c r="G16" s="270"/>
      <c r="H16" s="300"/>
    </row>
    <row r="17" spans="1:10" s="271" customFormat="1" ht="9.75" customHeight="1">
      <c r="A17" s="435"/>
      <c r="B17" s="195"/>
      <c r="C17" s="433"/>
      <c r="D17" s="434"/>
      <c r="E17" s="434"/>
      <c r="G17" s="301"/>
      <c r="H17" s="302"/>
    </row>
    <row r="18" spans="1:10" s="31" customFormat="1" ht="17.25" customHeight="1">
      <c r="A18" s="193"/>
      <c r="B18" s="436" t="s">
        <v>238</v>
      </c>
      <c r="C18" s="273">
        <f>SUM(C19:C25)</f>
        <v>784262</v>
      </c>
      <c r="D18" s="273">
        <f t="shared" ref="D18:E18" si="2">SUM(D19:D25)</f>
        <v>788399.58</v>
      </c>
      <c r="E18" s="273">
        <f t="shared" si="2"/>
        <v>788399.58</v>
      </c>
      <c r="G18" s="300"/>
      <c r="H18" s="300"/>
    </row>
    <row r="19" spans="1:10" ht="15.75">
      <c r="B19" s="437" t="s">
        <v>232</v>
      </c>
      <c r="C19" s="438">
        <f>F20*100/130.2</f>
        <v>535384.79262672819</v>
      </c>
      <c r="D19" s="438">
        <f>C19</f>
        <v>535384.79262672819</v>
      </c>
      <c r="E19" s="438">
        <f>C19</f>
        <v>535384.79262672819</v>
      </c>
      <c r="G19" s="299">
        <v>679650.12</v>
      </c>
      <c r="H19" s="299"/>
      <c r="J19" s="299"/>
    </row>
    <row r="20" spans="1:10" ht="15.75">
      <c r="B20" s="437" t="s">
        <v>233</v>
      </c>
      <c r="C20" s="438">
        <f>F20-C19</f>
        <v>161686.20737327181</v>
      </c>
      <c r="D20" s="438">
        <f>C20</f>
        <v>161686.20737327181</v>
      </c>
      <c r="E20" s="438">
        <f>C20</f>
        <v>161686.20737327181</v>
      </c>
      <c r="F20" s="67">
        <f>F22-C22-C25</f>
        <v>697071</v>
      </c>
      <c r="G20" s="299">
        <f>C19+C20</f>
        <v>697071</v>
      </c>
      <c r="H20" s="299"/>
      <c r="I20" s="67"/>
      <c r="J20" s="299"/>
    </row>
    <row r="21" spans="1:10" ht="15.75">
      <c r="B21" s="437" t="s">
        <v>336</v>
      </c>
      <c r="C21" s="438">
        <v>0</v>
      </c>
      <c r="D21" s="439"/>
      <c r="E21" s="439"/>
      <c r="G21" s="299"/>
      <c r="H21" s="299"/>
      <c r="I21" s="67"/>
      <c r="J21" s="299"/>
    </row>
    <row r="22" spans="1:10" ht="15.75">
      <c r="B22" s="437" t="s">
        <v>234</v>
      </c>
      <c r="C22" s="438">
        <v>71461</v>
      </c>
      <c r="D22" s="438">
        <f>G22-D19-D20-D25</f>
        <v>75598.579999999958</v>
      </c>
      <c r="E22" s="438">
        <f>D22</f>
        <v>75598.579999999958</v>
      </c>
      <c r="F22" s="67">
        <v>784262</v>
      </c>
      <c r="G22" s="299">
        <v>788399.58</v>
      </c>
      <c r="H22" s="299"/>
      <c r="I22" s="67"/>
      <c r="J22" s="299"/>
    </row>
    <row r="23" spans="1:10" ht="15.75">
      <c r="B23" s="437" t="s">
        <v>254</v>
      </c>
      <c r="C23" s="438"/>
      <c r="D23" s="438"/>
      <c r="E23" s="438"/>
      <c r="G23" s="299"/>
      <c r="H23" s="299"/>
    </row>
    <row r="24" spans="1:10" ht="15.75">
      <c r="B24" s="437" t="s">
        <v>235</v>
      </c>
      <c r="C24" s="438"/>
      <c r="D24" s="438"/>
      <c r="E24" s="438"/>
      <c r="G24" s="299"/>
      <c r="H24" s="299"/>
    </row>
    <row r="25" spans="1:10" ht="15.75">
      <c r="B25" s="437" t="s">
        <v>255</v>
      </c>
      <c r="C25" s="438">
        <v>15730</v>
      </c>
      <c r="D25" s="438">
        <v>15730</v>
      </c>
      <c r="E25" s="438">
        <v>15730</v>
      </c>
      <c r="G25" s="299"/>
      <c r="H25" s="299"/>
    </row>
    <row r="26" spans="1:10" s="37" customFormat="1" ht="9" customHeight="1">
      <c r="A26" s="341"/>
      <c r="B26" s="197"/>
      <c r="C26" s="182"/>
      <c r="D26" s="182"/>
      <c r="E26" s="182"/>
      <c r="G26" s="303"/>
      <c r="H26" s="303"/>
    </row>
    <row r="27" spans="1:10" s="31" customFormat="1" ht="31.5">
      <c r="A27" s="193"/>
      <c r="B27" s="436" t="s">
        <v>231</v>
      </c>
      <c r="C27" s="273">
        <v>393061.12</v>
      </c>
      <c r="D27" s="440"/>
      <c r="E27" s="440"/>
      <c r="G27" s="270"/>
      <c r="H27" s="300"/>
    </row>
    <row r="28" spans="1:10" ht="15.75">
      <c r="B28" s="437" t="s">
        <v>232</v>
      </c>
      <c r="C28" s="334">
        <f>C27*100/130.2</f>
        <v>301890.2611367128</v>
      </c>
      <c r="D28" s="439"/>
      <c r="E28" s="439"/>
      <c r="H28" s="299"/>
    </row>
    <row r="29" spans="1:10" ht="15.75">
      <c r="B29" s="437" t="s">
        <v>233</v>
      </c>
      <c r="C29" s="334">
        <f>C27-C28</f>
        <v>91170.858863287198</v>
      </c>
      <c r="D29" s="439"/>
      <c r="E29" s="439"/>
      <c r="H29" s="299"/>
    </row>
    <row r="30" spans="1:10" s="37" customFormat="1" ht="9.75" customHeight="1">
      <c r="A30" s="341"/>
      <c r="B30" s="197"/>
      <c r="C30" s="182"/>
      <c r="D30" s="183"/>
      <c r="E30" s="183"/>
      <c r="G30" s="304"/>
      <c r="H30" s="303"/>
    </row>
    <row r="31" spans="1:10" s="31" customFormat="1" ht="63">
      <c r="A31" s="193"/>
      <c r="B31" s="436" t="s">
        <v>236</v>
      </c>
      <c r="C31" s="441">
        <v>20687.419999999998</v>
      </c>
      <c r="D31" s="273">
        <f t="shared" ref="D31:E31" si="3">D32+D33</f>
        <v>0</v>
      </c>
      <c r="E31" s="273">
        <f t="shared" si="3"/>
        <v>0</v>
      </c>
      <c r="G31" s="305"/>
      <c r="H31" s="300"/>
    </row>
    <row r="32" spans="1:10" s="35" customFormat="1" ht="15.75">
      <c r="A32" s="196"/>
      <c r="B32" s="437" t="s">
        <v>232</v>
      </c>
      <c r="C32" s="334">
        <f>C31*100/130.2</f>
        <v>15888.955453149001</v>
      </c>
      <c r="D32" s="439"/>
      <c r="E32" s="439"/>
      <c r="G32" s="306"/>
      <c r="H32" s="299"/>
    </row>
    <row r="33" spans="1:8" s="35" customFormat="1" ht="15.75">
      <c r="A33" s="196"/>
      <c r="B33" s="437" t="s">
        <v>233</v>
      </c>
      <c r="C33" s="334">
        <f>C31-C32</f>
        <v>4798.4645468509971</v>
      </c>
      <c r="D33" s="439"/>
      <c r="E33" s="439"/>
      <c r="G33" s="306"/>
      <c r="H33" s="299"/>
    </row>
    <row r="34" spans="1:8" s="272" customFormat="1" ht="9.75" customHeight="1">
      <c r="A34" s="341"/>
      <c r="B34" s="197"/>
      <c r="C34" s="182"/>
      <c r="D34" s="183"/>
      <c r="E34" s="183"/>
      <c r="G34" s="307"/>
      <c r="H34" s="303"/>
    </row>
    <row r="35" spans="1:8" s="31" customFormat="1" ht="15.75">
      <c r="A35" s="193"/>
      <c r="B35" s="436" t="s">
        <v>237</v>
      </c>
      <c r="C35" s="273">
        <v>1200000</v>
      </c>
      <c r="D35" s="273">
        <v>1200000</v>
      </c>
      <c r="E35" s="273">
        <v>1200000</v>
      </c>
      <c r="G35" s="305"/>
      <c r="H35" s="300"/>
    </row>
    <row r="36" spans="1:8" s="271" customFormat="1" ht="9.75" customHeight="1">
      <c r="A36" s="435"/>
      <c r="B36" s="195"/>
      <c r="C36" s="433"/>
      <c r="D36" s="433"/>
      <c r="E36" s="433"/>
      <c r="G36" s="308"/>
      <c r="H36" s="302"/>
    </row>
    <row r="37" spans="1:8" s="31" customFormat="1" ht="15.75">
      <c r="A37" s="193"/>
      <c r="B37" s="436" t="s">
        <v>250</v>
      </c>
      <c r="C37" s="273">
        <v>335000</v>
      </c>
      <c r="D37" s="273">
        <v>335000</v>
      </c>
      <c r="E37" s="273">
        <v>335000</v>
      </c>
      <c r="G37" s="305"/>
      <c r="H37" s="300"/>
    </row>
    <row r="38" spans="1:8" s="271" customFormat="1" ht="9.75" customHeight="1">
      <c r="A38" s="435"/>
      <c r="B38" s="195"/>
      <c r="C38" s="433"/>
      <c r="D38" s="434"/>
      <c r="E38" s="434"/>
      <c r="G38" s="308"/>
      <c r="H38" s="302"/>
    </row>
    <row r="39" spans="1:8" s="35" customFormat="1" ht="31.5">
      <c r="A39" s="196"/>
      <c r="B39" s="437" t="s">
        <v>258</v>
      </c>
      <c r="C39" s="438">
        <f>SUM(C40:C42)</f>
        <v>679786</v>
      </c>
      <c r="D39" s="438">
        <f t="shared" ref="D39:E39" si="4">SUM(D40:D42)</f>
        <v>679786</v>
      </c>
      <c r="E39" s="438">
        <f t="shared" si="4"/>
        <v>679786</v>
      </c>
      <c r="G39" s="306"/>
      <c r="H39" s="299"/>
    </row>
    <row r="40" spans="1:8" s="31" customFormat="1" ht="15.75">
      <c r="A40" s="193"/>
      <c r="B40" s="436" t="s">
        <v>368</v>
      </c>
      <c r="C40" s="273">
        <v>357005</v>
      </c>
      <c r="D40" s="273">
        <v>357005</v>
      </c>
      <c r="E40" s="273">
        <v>357005</v>
      </c>
      <c r="G40" s="305"/>
      <c r="H40" s="300"/>
    </row>
    <row r="41" spans="1:8" s="31" customFormat="1" ht="15.75">
      <c r="A41" s="193"/>
      <c r="B41" s="437"/>
      <c r="C41" s="438"/>
      <c r="D41" s="438"/>
      <c r="E41" s="438"/>
      <c r="G41" s="305"/>
      <c r="H41" s="300"/>
    </row>
    <row r="42" spans="1:8" s="31" customFormat="1" ht="15.75">
      <c r="A42" s="193"/>
      <c r="B42" s="436" t="s">
        <v>369</v>
      </c>
      <c r="C42" s="273">
        <v>322781</v>
      </c>
      <c r="D42" s="273">
        <v>322781</v>
      </c>
      <c r="E42" s="273">
        <v>322781</v>
      </c>
      <c r="G42" s="305"/>
      <c r="H42" s="300"/>
    </row>
    <row r="43" spans="1:8" s="271" customFormat="1" ht="9.75" customHeight="1">
      <c r="A43" s="435"/>
      <c r="B43" s="197"/>
      <c r="C43" s="182"/>
      <c r="D43" s="182"/>
      <c r="E43" s="182"/>
      <c r="G43" s="308"/>
      <c r="H43" s="302"/>
    </row>
    <row r="44" spans="1:8" s="31" customFormat="1" ht="31.5">
      <c r="A44" s="193"/>
      <c r="B44" s="436" t="s">
        <v>257</v>
      </c>
      <c r="C44" s="273">
        <v>788731</v>
      </c>
      <c r="D44" s="273">
        <v>788731</v>
      </c>
      <c r="E44" s="273">
        <v>788731</v>
      </c>
      <c r="G44" s="305"/>
      <c r="H44" s="300"/>
    </row>
    <row r="45" spans="1:8" s="271" customFormat="1" ht="9.75" customHeight="1">
      <c r="A45" s="435"/>
      <c r="B45" s="195"/>
      <c r="C45" s="433"/>
      <c r="D45" s="433"/>
      <c r="E45" s="433"/>
      <c r="G45" s="308"/>
      <c r="H45" s="302"/>
    </row>
    <row r="46" spans="1:8" s="31" customFormat="1" ht="15.75">
      <c r="A46" s="193"/>
      <c r="B46" s="436" t="s">
        <v>359</v>
      </c>
      <c r="C46" s="440">
        <v>210000</v>
      </c>
      <c r="D46" s="440">
        <v>210000</v>
      </c>
      <c r="E46" s="440">
        <v>210000</v>
      </c>
      <c r="G46" s="305"/>
      <c r="H46" s="300"/>
    </row>
    <row r="47" spans="1:8" s="271" customFormat="1" ht="15.75">
      <c r="A47" s="435"/>
      <c r="B47" s="195"/>
      <c r="C47" s="433"/>
      <c r="D47" s="434"/>
      <c r="E47" s="434"/>
      <c r="G47" s="308"/>
      <c r="H47" s="302"/>
    </row>
    <row r="48" spans="1:8" s="271" customFormat="1" ht="15.75">
      <c r="A48" s="435"/>
      <c r="B48" s="442" t="s">
        <v>484</v>
      </c>
      <c r="C48" s="443">
        <v>2100000</v>
      </c>
      <c r="D48" s="444"/>
      <c r="E48" s="444"/>
      <c r="G48" s="308"/>
      <c r="H48" s="302"/>
    </row>
    <row r="49" spans="1:8" s="271" customFormat="1" ht="15.75">
      <c r="A49" s="435"/>
      <c r="B49" s="195"/>
      <c r="C49" s="433"/>
      <c r="D49" s="434"/>
      <c r="E49" s="434"/>
      <c r="G49" s="308"/>
      <c r="H49" s="302"/>
    </row>
    <row r="50" spans="1:8" s="271" customFormat="1" ht="15.75">
      <c r="A50" s="435"/>
      <c r="B50" s="442" t="s">
        <v>485</v>
      </c>
      <c r="C50" s="443"/>
      <c r="D50" s="444"/>
      <c r="E50" s="444"/>
      <c r="G50" s="308"/>
      <c r="H50" s="302"/>
    </row>
    <row r="51" spans="1:8" s="271" customFormat="1" ht="15.75">
      <c r="A51" s="435"/>
      <c r="B51" s="195"/>
      <c r="C51" s="433"/>
      <c r="D51" s="434"/>
      <c r="E51" s="434"/>
      <c r="G51" s="308"/>
      <c r="H51" s="302"/>
    </row>
    <row r="52" spans="1:8" s="271" customFormat="1" ht="15.75">
      <c r="A52" s="435"/>
      <c r="B52" s="195"/>
      <c r="C52" s="433"/>
      <c r="D52" s="434"/>
      <c r="E52" s="434"/>
      <c r="G52" s="308"/>
      <c r="H52" s="302"/>
    </row>
    <row r="53" spans="1:8" s="271" customFormat="1" ht="9.75" customHeight="1">
      <c r="A53" s="435"/>
      <c r="B53" s="195"/>
      <c r="C53" s="433"/>
      <c r="D53" s="434"/>
      <c r="E53" s="434"/>
      <c r="G53" s="308"/>
      <c r="H53" s="302"/>
    </row>
    <row r="54" spans="1:8" s="31" customFormat="1" ht="15.75">
      <c r="A54" s="193"/>
      <c r="B54" s="195" t="s">
        <v>248</v>
      </c>
      <c r="C54" s="445">
        <v>250000</v>
      </c>
      <c r="D54" s="434">
        <v>0</v>
      </c>
      <c r="E54" s="434">
        <v>0</v>
      </c>
      <c r="G54" s="305"/>
      <c r="H54" s="300"/>
    </row>
    <row r="56" spans="1:8" ht="15.75">
      <c r="B56" s="446" t="s">
        <v>219</v>
      </c>
      <c r="C56" s="447">
        <v>27491.279999999999</v>
      </c>
      <c r="D56" s="447"/>
      <c r="E56" s="448">
        <v>27491.279999999999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8"/>
  <sheetViews>
    <sheetView workbookViewId="0">
      <selection activeCell="I12" sqref="I12"/>
    </sheetView>
  </sheetViews>
  <sheetFormatPr defaultRowHeight="15.75"/>
  <cols>
    <col min="1" max="1" width="53.28515625" style="393" customWidth="1"/>
    <col min="2" max="2" width="22.140625" style="393" customWidth="1"/>
    <col min="3" max="3" width="22.140625" style="393" hidden="1" customWidth="1"/>
    <col min="4" max="4" width="10.7109375" style="370" hidden="1" customWidth="1"/>
    <col min="5" max="5" width="20.140625" style="394" customWidth="1"/>
    <col min="6" max="6" width="5.42578125" style="395" customWidth="1"/>
    <col min="7" max="7" width="24.28515625" style="372" customWidth="1"/>
    <col min="8" max="8" width="20.7109375" style="324" customWidth="1"/>
    <col min="9" max="9" width="9.140625" style="323" customWidth="1"/>
    <col min="10" max="10" width="16" style="212" customWidth="1"/>
    <col min="11" max="11" width="16" style="328" customWidth="1"/>
    <col min="12" max="12" width="13.5703125" style="212" customWidth="1"/>
  </cols>
  <sheetData>
    <row r="1" spans="1:12" ht="25.5">
      <c r="G1" s="461" t="s">
        <v>547</v>
      </c>
      <c r="H1" s="461"/>
    </row>
    <row r="2" spans="1:12" ht="51.75" customHeight="1">
      <c r="A2" s="473" t="s">
        <v>493</v>
      </c>
      <c r="B2" s="473"/>
      <c r="C2" s="474" t="s">
        <v>546</v>
      </c>
      <c r="D2" s="474"/>
      <c r="E2" s="378" t="s">
        <v>545</v>
      </c>
      <c r="F2" s="396"/>
      <c r="G2" s="371" t="s">
        <v>544</v>
      </c>
      <c r="H2" s="369" t="s">
        <v>529</v>
      </c>
      <c r="I2" s="327"/>
      <c r="J2" s="212" t="s">
        <v>531</v>
      </c>
      <c r="L2" s="212" t="s">
        <v>532</v>
      </c>
    </row>
    <row r="3" spans="1:12">
      <c r="B3" s="397"/>
      <c r="C3" s="397"/>
      <c r="D3" s="398"/>
    </row>
    <row r="4" spans="1:12" s="291" customFormat="1" ht="21">
      <c r="A4" s="399" t="s">
        <v>523</v>
      </c>
      <c r="B4" s="316"/>
      <c r="C4" s="400"/>
      <c r="D4" s="370"/>
      <c r="E4" s="400">
        <f>E6+E24++E8+E35</f>
        <v>4400000</v>
      </c>
      <c r="F4" s="395"/>
      <c r="G4" s="319">
        <f>G6+G24++G8+G35</f>
        <v>3550000</v>
      </c>
      <c r="H4" s="319">
        <f>H6+H24++H8+H35</f>
        <v>4550000</v>
      </c>
      <c r="I4" s="323"/>
      <c r="J4" s="314"/>
      <c r="K4" s="328"/>
      <c r="L4" s="314"/>
    </row>
    <row r="5" spans="1:12">
      <c r="A5" s="316"/>
      <c r="B5" s="316"/>
      <c r="C5" s="317"/>
      <c r="E5" s="317"/>
      <c r="G5" s="320"/>
      <c r="H5" s="320"/>
      <c r="J5" s="314"/>
      <c r="L5" s="314"/>
    </row>
    <row r="6" spans="1:12" s="313" customFormat="1">
      <c r="A6" s="401" t="s">
        <v>311</v>
      </c>
      <c r="B6" s="401"/>
      <c r="C6" s="402"/>
      <c r="D6" s="403"/>
      <c r="E6" s="402">
        <v>200000</v>
      </c>
      <c r="F6" s="404"/>
      <c r="G6" s="355">
        <v>200000</v>
      </c>
      <c r="H6" s="355">
        <v>200000</v>
      </c>
      <c r="I6" s="354"/>
      <c r="J6" s="356"/>
      <c r="K6" s="357"/>
      <c r="L6" s="356"/>
    </row>
    <row r="7" spans="1:12">
      <c r="A7" s="316"/>
      <c r="B7" s="316"/>
      <c r="C7" s="317"/>
      <c r="E7" s="317"/>
      <c r="G7" s="320"/>
      <c r="H7" s="320"/>
      <c r="J7" s="314"/>
      <c r="L7" s="314"/>
    </row>
    <row r="8" spans="1:12" s="313" customFormat="1">
      <c r="A8" s="401" t="s">
        <v>312</v>
      </c>
      <c r="B8" s="401"/>
      <c r="C8" s="402"/>
      <c r="D8" s="403"/>
      <c r="E8" s="402">
        <f>SUM(E9:E22)</f>
        <v>1150000</v>
      </c>
      <c r="F8" s="404"/>
      <c r="G8" s="355">
        <f>SUM(G9:G22)</f>
        <v>1150000</v>
      </c>
      <c r="H8" s="355">
        <f>SUM(H9:H22)</f>
        <v>1500000</v>
      </c>
      <c r="I8" s="354"/>
      <c r="J8" s="356"/>
      <c r="K8" s="357"/>
      <c r="L8" s="356"/>
    </row>
    <row r="9" spans="1:12" s="31" customFormat="1">
      <c r="A9" s="462" t="s">
        <v>374</v>
      </c>
      <c r="B9" s="316" t="s">
        <v>509</v>
      </c>
      <c r="C9" s="469"/>
      <c r="D9" s="370"/>
      <c r="E9" s="465">
        <v>200000</v>
      </c>
      <c r="F9" s="405"/>
      <c r="G9" s="472">
        <v>200000</v>
      </c>
      <c r="H9" s="466">
        <v>200000</v>
      </c>
      <c r="I9" s="326"/>
      <c r="J9" s="211"/>
      <c r="K9" s="330"/>
      <c r="L9" s="211"/>
    </row>
    <row r="10" spans="1:12" s="31" customFormat="1">
      <c r="A10" s="463"/>
      <c r="B10" s="316" t="s">
        <v>510</v>
      </c>
      <c r="C10" s="470"/>
      <c r="D10" s="370"/>
      <c r="E10" s="465"/>
      <c r="F10" s="405"/>
      <c r="G10" s="472"/>
      <c r="H10" s="467"/>
      <c r="I10" s="326"/>
      <c r="J10" s="211"/>
      <c r="K10" s="330"/>
      <c r="L10" s="211"/>
    </row>
    <row r="11" spans="1:12" s="31" customFormat="1">
      <c r="A11" s="463"/>
      <c r="B11" s="316" t="s">
        <v>376</v>
      </c>
      <c r="C11" s="470"/>
      <c r="D11" s="370"/>
      <c r="E11" s="465"/>
      <c r="F11" s="405"/>
      <c r="G11" s="472"/>
      <c r="H11" s="467"/>
      <c r="I11" s="326"/>
      <c r="J11" s="211"/>
      <c r="K11" s="330"/>
      <c r="L11" s="211"/>
    </row>
    <row r="12" spans="1:12" s="31" customFormat="1">
      <c r="A12" s="463"/>
      <c r="B12" s="316" t="s">
        <v>511</v>
      </c>
      <c r="C12" s="470"/>
      <c r="D12" s="370"/>
      <c r="E12" s="465"/>
      <c r="F12" s="405"/>
      <c r="G12" s="472"/>
      <c r="H12" s="467"/>
      <c r="I12" s="326"/>
      <c r="J12" s="211"/>
      <c r="K12" s="330"/>
      <c r="L12" s="211"/>
    </row>
    <row r="13" spans="1:12" s="31" customFormat="1">
      <c r="A13" s="463"/>
      <c r="B13" s="316" t="s">
        <v>512</v>
      </c>
      <c r="C13" s="470"/>
      <c r="D13" s="370"/>
      <c r="E13" s="465"/>
      <c r="F13" s="405"/>
      <c r="G13" s="472"/>
      <c r="H13" s="467"/>
      <c r="I13" s="326"/>
      <c r="J13" s="211"/>
      <c r="K13" s="330"/>
      <c r="L13" s="211"/>
    </row>
    <row r="14" spans="1:12">
      <c r="A14" s="464"/>
      <c r="B14" s="316" t="s">
        <v>513</v>
      </c>
      <c r="C14" s="471"/>
      <c r="E14" s="465"/>
      <c r="G14" s="472"/>
      <c r="H14" s="468"/>
      <c r="J14" s="314"/>
      <c r="L14" s="314"/>
    </row>
    <row r="15" spans="1:12">
      <c r="A15" s="406" t="s">
        <v>313</v>
      </c>
      <c r="B15" s="316"/>
      <c r="C15" s="407"/>
      <c r="E15" s="407">
        <v>200000</v>
      </c>
      <c r="G15" s="379">
        <v>200000</v>
      </c>
      <c r="H15" s="365">
        <v>200000</v>
      </c>
      <c r="J15" s="314"/>
      <c r="L15" s="314"/>
    </row>
    <row r="16" spans="1:12">
      <c r="A16" s="316" t="s">
        <v>314</v>
      </c>
      <c r="B16" s="316"/>
      <c r="C16" s="317"/>
      <c r="E16" s="317">
        <v>150000</v>
      </c>
      <c r="G16" s="320">
        <v>150000</v>
      </c>
      <c r="H16" s="320">
        <v>150000</v>
      </c>
      <c r="J16" s="314"/>
      <c r="L16" s="314"/>
    </row>
    <row r="17" spans="1:12">
      <c r="A17" s="316" t="s">
        <v>514</v>
      </c>
      <c r="B17" s="316" t="s">
        <v>530</v>
      </c>
      <c r="C17" s="317"/>
      <c r="E17" s="317">
        <v>100000</v>
      </c>
      <c r="G17" s="320">
        <v>100000</v>
      </c>
      <c r="H17" s="320">
        <v>200000</v>
      </c>
      <c r="J17" s="314"/>
      <c r="L17" s="314"/>
    </row>
    <row r="18" spans="1:12">
      <c r="A18" s="316" t="s">
        <v>508</v>
      </c>
      <c r="B18" s="316"/>
      <c r="C18" s="317"/>
      <c r="E18" s="317">
        <v>50000</v>
      </c>
      <c r="G18" s="320">
        <v>50000</v>
      </c>
      <c r="H18" s="320">
        <v>50000</v>
      </c>
      <c r="J18" s="314"/>
      <c r="L18" s="314"/>
    </row>
    <row r="19" spans="1:12" ht="31.5">
      <c r="A19" s="316" t="s">
        <v>315</v>
      </c>
      <c r="B19" s="316"/>
      <c r="C19" s="317"/>
      <c r="E19" s="317">
        <v>250000</v>
      </c>
      <c r="G19" s="320">
        <v>250000</v>
      </c>
      <c r="H19" s="320">
        <v>200000</v>
      </c>
      <c r="J19" s="314"/>
      <c r="L19" s="314"/>
    </row>
    <row r="20" spans="1:12">
      <c r="A20" s="316" t="s">
        <v>515</v>
      </c>
      <c r="B20" s="316"/>
      <c r="C20" s="317"/>
      <c r="E20" s="317">
        <v>100000</v>
      </c>
      <c r="G20" s="320">
        <v>100000</v>
      </c>
      <c r="H20" s="320">
        <v>100000</v>
      </c>
      <c r="J20" s="314"/>
      <c r="L20" s="314"/>
    </row>
    <row r="21" spans="1:12" ht="31.5">
      <c r="A21" s="316" t="s">
        <v>524</v>
      </c>
      <c r="B21" s="316"/>
      <c r="C21" s="317"/>
      <c r="E21" s="317">
        <v>0</v>
      </c>
      <c r="G21" s="320">
        <v>0</v>
      </c>
      <c r="H21" s="320">
        <v>200000</v>
      </c>
      <c r="J21" s="314"/>
      <c r="L21" s="314"/>
    </row>
    <row r="22" spans="1:12">
      <c r="A22" s="316" t="s">
        <v>468</v>
      </c>
      <c r="B22" s="316"/>
      <c r="C22" s="317"/>
      <c r="E22" s="317">
        <v>100000</v>
      </c>
      <c r="G22" s="320">
        <v>100000</v>
      </c>
      <c r="H22" s="320">
        <v>200000</v>
      </c>
      <c r="J22" s="314"/>
      <c r="L22" s="314"/>
    </row>
    <row r="23" spans="1:12">
      <c r="A23" s="316"/>
      <c r="B23" s="316"/>
      <c r="C23" s="317"/>
      <c r="E23" s="317"/>
      <c r="G23" s="320"/>
      <c r="H23" s="320"/>
      <c r="J23" s="314"/>
      <c r="L23" s="314"/>
    </row>
    <row r="24" spans="1:12" s="313" customFormat="1">
      <c r="A24" s="401" t="s">
        <v>316</v>
      </c>
      <c r="B24" s="401"/>
      <c r="C24" s="408"/>
      <c r="D24" s="403"/>
      <c r="E24" s="408">
        <f>SUM(E26:E33)</f>
        <v>950000</v>
      </c>
      <c r="F24" s="404"/>
      <c r="G24" s="358">
        <f>SUM(G26:G33)</f>
        <v>700000</v>
      </c>
      <c r="H24" s="358">
        <f>SUM(H26:H33)</f>
        <v>750000</v>
      </c>
      <c r="I24" s="354"/>
      <c r="J24" s="356"/>
      <c r="K24" s="357"/>
      <c r="L24" s="356"/>
    </row>
    <row r="25" spans="1:12">
      <c r="A25" s="462" t="s">
        <v>517</v>
      </c>
      <c r="B25" s="316"/>
      <c r="C25" s="409"/>
      <c r="E25" s="409">
        <f>SUM(E26:E31)</f>
        <v>800000</v>
      </c>
      <c r="G25" s="322">
        <f>SUM(G26:G29)</f>
        <v>500000</v>
      </c>
      <c r="H25" s="322">
        <f>SUM(H26:H29)</f>
        <v>600000</v>
      </c>
      <c r="J25" s="314"/>
      <c r="L25" s="314"/>
    </row>
    <row r="26" spans="1:12">
      <c r="A26" s="463"/>
      <c r="B26" s="316" t="s">
        <v>376</v>
      </c>
      <c r="C26" s="317"/>
      <c r="E26" s="317">
        <v>250000</v>
      </c>
      <c r="G26" s="320">
        <v>250000</v>
      </c>
      <c r="H26" s="320">
        <v>250000</v>
      </c>
      <c r="J26" s="314"/>
      <c r="L26" s="314"/>
    </row>
    <row r="27" spans="1:12">
      <c r="A27" s="463"/>
      <c r="B27" s="316" t="s">
        <v>375</v>
      </c>
      <c r="C27" s="317"/>
      <c r="E27" s="317">
        <v>150000</v>
      </c>
      <c r="G27" s="320">
        <v>150000</v>
      </c>
      <c r="H27" s="320">
        <v>150000</v>
      </c>
      <c r="J27" s="314"/>
      <c r="L27" s="314"/>
    </row>
    <row r="28" spans="1:12">
      <c r="A28" s="463"/>
      <c r="B28" s="316" t="s">
        <v>516</v>
      </c>
      <c r="C28" s="317"/>
      <c r="E28" s="317">
        <v>100000</v>
      </c>
      <c r="G28" s="320">
        <v>0</v>
      </c>
      <c r="H28" s="320">
        <v>100000</v>
      </c>
      <c r="J28" s="314"/>
      <c r="L28" s="314"/>
    </row>
    <row r="29" spans="1:12" ht="20.25" customHeight="1">
      <c r="A29" s="463"/>
      <c r="B29" s="316" t="s">
        <v>378</v>
      </c>
      <c r="C29" s="317"/>
      <c r="E29" s="317">
        <v>100000</v>
      </c>
      <c r="G29" s="320">
        <v>100000</v>
      </c>
      <c r="H29" s="320">
        <v>100000</v>
      </c>
      <c r="J29" s="314"/>
      <c r="L29" s="314"/>
    </row>
    <row r="30" spans="1:12">
      <c r="A30" s="463"/>
      <c r="B30" s="316" t="s">
        <v>548</v>
      </c>
      <c r="C30" s="317"/>
      <c r="E30" s="317">
        <v>100000</v>
      </c>
      <c r="G30" s="320"/>
      <c r="H30" s="320"/>
      <c r="J30" s="366"/>
      <c r="L30" s="366"/>
    </row>
    <row r="31" spans="1:12">
      <c r="A31" s="464"/>
      <c r="B31" s="316" t="s">
        <v>549</v>
      </c>
      <c r="C31" s="317"/>
      <c r="E31" s="317">
        <v>100000</v>
      </c>
      <c r="G31" s="320"/>
      <c r="H31" s="320"/>
      <c r="J31" s="366"/>
      <c r="L31" s="366"/>
    </row>
    <row r="32" spans="1:12" ht="17.25" customHeight="1">
      <c r="A32" s="316" t="s">
        <v>550</v>
      </c>
      <c r="B32" s="316"/>
      <c r="C32" s="317"/>
      <c r="E32" s="317">
        <v>50000</v>
      </c>
      <c r="G32" s="320">
        <v>100000</v>
      </c>
      <c r="H32" s="320">
        <v>50000</v>
      </c>
      <c r="J32" s="314"/>
      <c r="L32" s="314"/>
    </row>
    <row r="33" spans="1:12">
      <c r="A33" s="316" t="s">
        <v>515</v>
      </c>
      <c r="B33" s="316"/>
      <c r="C33" s="317"/>
      <c r="E33" s="317">
        <v>100000</v>
      </c>
      <c r="G33" s="320">
        <v>100000</v>
      </c>
      <c r="H33" s="320">
        <v>100000</v>
      </c>
      <c r="J33" s="314"/>
      <c r="L33" s="314"/>
    </row>
    <row r="34" spans="1:12">
      <c r="A34" s="316"/>
      <c r="B34" s="316"/>
      <c r="C34" s="317"/>
      <c r="E34" s="317"/>
      <c r="G34" s="320"/>
      <c r="H34" s="320"/>
      <c r="J34" s="314"/>
      <c r="L34" s="314"/>
    </row>
    <row r="35" spans="1:12" s="312" customFormat="1" ht="21">
      <c r="A35" s="399" t="s">
        <v>522</v>
      </c>
      <c r="B35" s="399"/>
      <c r="C35" s="400"/>
      <c r="D35" s="398"/>
      <c r="E35" s="400">
        <f>E37+E44+E48</f>
        <v>2100000</v>
      </c>
      <c r="F35" s="405"/>
      <c r="G35" s="319">
        <f>G37+G44+G48</f>
        <v>1500000</v>
      </c>
      <c r="H35" s="319">
        <f>H37+H44+H48</f>
        <v>2100000</v>
      </c>
      <c r="I35" s="326"/>
      <c r="J35" s="211"/>
      <c r="K35" s="330"/>
      <c r="L35" s="211"/>
    </row>
    <row r="36" spans="1:12" s="312" customFormat="1" ht="21">
      <c r="A36" s="410" t="s">
        <v>312</v>
      </c>
      <c r="B36" s="411"/>
      <c r="C36" s="412"/>
      <c r="D36" s="413"/>
      <c r="E36" s="412">
        <f>E37</f>
        <v>500000</v>
      </c>
      <c r="F36" s="414"/>
      <c r="G36" s="373">
        <f>G37</f>
        <v>500000</v>
      </c>
      <c r="H36" s="373">
        <f>H37</f>
        <v>500000</v>
      </c>
      <c r="I36" s="359"/>
      <c r="J36" s="360"/>
      <c r="K36" s="361"/>
      <c r="L36" s="360"/>
    </row>
    <row r="37" spans="1:12" s="313" customFormat="1">
      <c r="A37" s="415" t="s">
        <v>317</v>
      </c>
      <c r="B37" s="415"/>
      <c r="C37" s="416"/>
      <c r="D37" s="417"/>
      <c r="E37" s="416">
        <f>SUM(E38:E41)</f>
        <v>500000</v>
      </c>
      <c r="F37" s="418"/>
      <c r="G37" s="321">
        <f>SUM(G38:G41)</f>
        <v>500000</v>
      </c>
      <c r="H37" s="321">
        <f>SUM(H38:H41)</f>
        <v>500000</v>
      </c>
      <c r="I37" s="325"/>
      <c r="J37" s="318"/>
      <c r="K37" s="329"/>
      <c r="L37" s="318"/>
    </row>
    <row r="38" spans="1:12" ht="18.75" customHeight="1">
      <c r="A38" s="463" t="s">
        <v>526</v>
      </c>
      <c r="B38" s="316" t="s">
        <v>318</v>
      </c>
      <c r="C38" s="317"/>
      <c r="E38" s="317">
        <v>150000</v>
      </c>
      <c r="G38" s="320">
        <v>150000</v>
      </c>
      <c r="H38" s="320">
        <v>150000</v>
      </c>
      <c r="J38" s="314"/>
      <c r="L38" s="314"/>
    </row>
    <row r="39" spans="1:12" ht="18.75" customHeight="1">
      <c r="A39" s="464"/>
      <c r="B39" s="316" t="s">
        <v>377</v>
      </c>
      <c r="C39" s="317"/>
      <c r="E39" s="317">
        <v>200000</v>
      </c>
      <c r="G39" s="320">
        <v>200000</v>
      </c>
      <c r="H39" s="320">
        <v>200000</v>
      </c>
      <c r="J39" s="314"/>
      <c r="L39" s="314"/>
    </row>
    <row r="40" spans="1:12">
      <c r="A40" s="316" t="s">
        <v>518</v>
      </c>
      <c r="B40" s="316"/>
      <c r="C40" s="317"/>
      <c r="E40" s="317">
        <v>50000</v>
      </c>
      <c r="G40" s="320">
        <v>50000</v>
      </c>
      <c r="H40" s="320">
        <v>50000</v>
      </c>
      <c r="J40" s="314"/>
      <c r="L40" s="314"/>
    </row>
    <row r="41" spans="1:12">
      <c r="A41" s="316" t="s">
        <v>379</v>
      </c>
      <c r="B41" s="316"/>
      <c r="C41" s="317"/>
      <c r="E41" s="317">
        <v>100000</v>
      </c>
      <c r="G41" s="320">
        <v>100000</v>
      </c>
      <c r="H41" s="320">
        <v>100000</v>
      </c>
      <c r="J41" s="314"/>
      <c r="L41" s="314"/>
    </row>
    <row r="42" spans="1:12">
      <c r="A42" s="316"/>
      <c r="B42" s="316"/>
      <c r="C42" s="317"/>
      <c r="E42" s="317"/>
      <c r="G42" s="320"/>
      <c r="H42" s="320"/>
      <c r="J42" s="314"/>
      <c r="L42" s="314"/>
    </row>
    <row r="43" spans="1:12">
      <c r="A43" s="410" t="s">
        <v>543</v>
      </c>
      <c r="B43" s="419"/>
      <c r="C43" s="420"/>
      <c r="D43" s="421"/>
      <c r="E43" s="420">
        <f>E44+E48</f>
        <v>1600000</v>
      </c>
      <c r="F43" s="422"/>
      <c r="G43" s="374">
        <f>G44+G48</f>
        <v>1000000</v>
      </c>
      <c r="H43" s="374">
        <f>H44+H48</f>
        <v>1600000</v>
      </c>
      <c r="I43" s="362"/>
      <c r="J43" s="363"/>
      <c r="K43" s="364"/>
      <c r="L43" s="363"/>
    </row>
    <row r="44" spans="1:12" s="313" customFormat="1">
      <c r="A44" s="415" t="s">
        <v>319</v>
      </c>
      <c r="B44" s="415"/>
      <c r="C44" s="416"/>
      <c r="D44" s="417"/>
      <c r="E44" s="416">
        <f>SUM(E45:E46)</f>
        <v>400000</v>
      </c>
      <c r="F44" s="418"/>
      <c r="G44" s="321">
        <f>SUM(G45:G46)</f>
        <v>400000</v>
      </c>
      <c r="H44" s="321">
        <f>SUM(H45:H46)</f>
        <v>400000</v>
      </c>
      <c r="I44" s="325"/>
      <c r="J44" s="318"/>
      <c r="K44" s="329"/>
      <c r="L44" s="318"/>
    </row>
    <row r="45" spans="1:12">
      <c r="A45" s="316" t="s">
        <v>527</v>
      </c>
      <c r="B45" s="316"/>
      <c r="C45" s="317"/>
      <c r="E45" s="317">
        <v>300000</v>
      </c>
      <c r="G45" s="320">
        <v>300000</v>
      </c>
      <c r="H45" s="320">
        <v>300000</v>
      </c>
      <c r="J45" s="314"/>
      <c r="L45" s="314"/>
    </row>
    <row r="46" spans="1:12">
      <c r="A46" s="316" t="s">
        <v>519</v>
      </c>
      <c r="B46" s="316"/>
      <c r="C46" s="317"/>
      <c r="E46" s="317">
        <v>100000</v>
      </c>
      <c r="G46" s="320">
        <v>100000</v>
      </c>
      <c r="H46" s="320">
        <v>100000</v>
      </c>
      <c r="J46" s="314"/>
      <c r="L46" s="314"/>
    </row>
    <row r="47" spans="1:12">
      <c r="A47" s="316"/>
      <c r="B47" s="316"/>
      <c r="C47" s="317"/>
      <c r="E47" s="317"/>
      <c r="G47" s="320"/>
      <c r="H47" s="320"/>
      <c r="J47" s="314"/>
      <c r="L47" s="314"/>
    </row>
    <row r="48" spans="1:12" s="313" customFormat="1">
      <c r="A48" s="415" t="s">
        <v>520</v>
      </c>
      <c r="B48" s="415"/>
      <c r="C48" s="416"/>
      <c r="D48" s="417"/>
      <c r="E48" s="416">
        <f>SUM(E49:E56)</f>
        <v>1200000</v>
      </c>
      <c r="F48" s="418"/>
      <c r="G48" s="321">
        <f>SUM(G49:G56)</f>
        <v>600000</v>
      </c>
      <c r="H48" s="321">
        <f>SUM(H49:H57)</f>
        <v>1200000</v>
      </c>
      <c r="I48" s="325"/>
      <c r="J48" s="318"/>
      <c r="K48" s="329"/>
      <c r="L48" s="318"/>
    </row>
    <row r="49" spans="1:12">
      <c r="A49" s="316" t="s">
        <v>521</v>
      </c>
      <c r="B49" s="316" t="s">
        <v>318</v>
      </c>
      <c r="C49" s="317"/>
      <c r="E49" s="317">
        <v>400000</v>
      </c>
      <c r="G49" s="320">
        <v>300000</v>
      </c>
      <c r="H49" s="320">
        <v>300000</v>
      </c>
      <c r="J49" s="314"/>
      <c r="L49" s="314"/>
    </row>
    <row r="50" spans="1:12">
      <c r="A50" s="316" t="s">
        <v>551</v>
      </c>
      <c r="B50" s="316" t="s">
        <v>510</v>
      </c>
      <c r="C50" s="317"/>
      <c r="E50" s="317">
        <v>300000</v>
      </c>
      <c r="G50" s="320">
        <v>0</v>
      </c>
      <c r="H50" s="320">
        <v>500000</v>
      </c>
      <c r="J50" s="314"/>
      <c r="L50" s="314"/>
    </row>
    <row r="51" spans="1:12">
      <c r="A51" s="316" t="s">
        <v>552</v>
      </c>
      <c r="B51" s="316" t="s">
        <v>509</v>
      </c>
      <c r="C51" s="317"/>
      <c r="E51" s="317">
        <v>200000</v>
      </c>
      <c r="G51" s="320"/>
      <c r="H51" s="320"/>
      <c r="J51" s="366"/>
      <c r="L51" s="366"/>
    </row>
    <row r="52" spans="1:12" ht="31.5">
      <c r="A52" s="316" t="s">
        <v>380</v>
      </c>
      <c r="B52" s="316" t="s">
        <v>525</v>
      </c>
      <c r="C52" s="317"/>
      <c r="E52" s="317">
        <v>100000</v>
      </c>
      <c r="G52" s="320">
        <v>100000</v>
      </c>
      <c r="H52" s="320">
        <v>100000</v>
      </c>
      <c r="J52" s="314"/>
      <c r="L52" s="314"/>
    </row>
    <row r="53" spans="1:12">
      <c r="A53" s="316" t="s">
        <v>381</v>
      </c>
      <c r="B53" s="316"/>
      <c r="C53" s="317"/>
      <c r="E53" s="317">
        <v>100000</v>
      </c>
      <c r="G53" s="320">
        <v>100000</v>
      </c>
      <c r="H53" s="320">
        <v>100000</v>
      </c>
      <c r="J53" s="314"/>
      <c r="L53" s="314"/>
    </row>
    <row r="54" spans="1:12">
      <c r="A54" s="316" t="s">
        <v>462</v>
      </c>
      <c r="B54" s="316"/>
      <c r="C54" s="317"/>
      <c r="E54" s="317">
        <v>100000</v>
      </c>
      <c r="G54" s="320">
        <v>100000</v>
      </c>
      <c r="H54" s="320">
        <v>100000</v>
      </c>
      <c r="J54" s="314"/>
      <c r="L54" s="314"/>
    </row>
    <row r="55" spans="1:12">
      <c r="A55" s="316" t="s">
        <v>468</v>
      </c>
      <c r="B55" s="316"/>
      <c r="C55" s="317"/>
      <c r="E55" s="317">
        <v>0</v>
      </c>
      <c r="G55" s="320">
        <v>0</v>
      </c>
      <c r="H55" s="320">
        <v>100000</v>
      </c>
      <c r="J55" s="314"/>
      <c r="L55" s="314"/>
    </row>
    <row r="56" spans="1:12">
      <c r="A56" s="316"/>
      <c r="B56" s="316"/>
      <c r="C56" s="317"/>
      <c r="E56" s="317"/>
      <c r="G56" s="320"/>
      <c r="H56" s="320"/>
      <c r="J56" s="314"/>
      <c r="L56" s="314"/>
    </row>
    <row r="57" spans="1:12" s="350" customFormat="1" ht="31.5">
      <c r="A57" s="423" t="s">
        <v>561</v>
      </c>
      <c r="B57" s="423"/>
      <c r="C57" s="424"/>
      <c r="D57" s="425"/>
      <c r="E57" s="424">
        <v>70000</v>
      </c>
      <c r="F57" s="426"/>
      <c r="G57" s="375">
        <v>120000</v>
      </c>
      <c r="H57" s="375"/>
      <c r="I57" s="351"/>
      <c r="J57" s="352"/>
      <c r="K57" s="353"/>
      <c r="L57" s="352"/>
    </row>
    <row r="58" spans="1:12" s="350" customFormat="1" ht="31.5">
      <c r="A58" s="423" t="s">
        <v>562</v>
      </c>
      <c r="B58" s="423"/>
      <c r="C58" s="424"/>
      <c r="D58" s="425"/>
      <c r="E58" s="424">
        <v>300000</v>
      </c>
      <c r="F58" s="426"/>
      <c r="G58" s="375">
        <v>0</v>
      </c>
      <c r="H58" s="375"/>
      <c r="I58" s="351"/>
      <c r="J58" s="352"/>
      <c r="K58" s="353"/>
      <c r="L58" s="352"/>
    </row>
  </sheetData>
  <mergeCells count="10">
    <mergeCell ref="G1:H1"/>
    <mergeCell ref="A25:A31"/>
    <mergeCell ref="A9:A14"/>
    <mergeCell ref="E9:E14"/>
    <mergeCell ref="A38:A39"/>
    <mergeCell ref="H9:H14"/>
    <mergeCell ref="C9:C14"/>
    <mergeCell ref="G9:G14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6" sqref="A6:B6"/>
    </sheetView>
  </sheetViews>
  <sheetFormatPr defaultRowHeight="15"/>
  <cols>
    <col min="1" max="1" width="65" customWidth="1"/>
    <col min="2" max="2" width="18" customWidth="1"/>
  </cols>
  <sheetData>
    <row r="1" spans="1:3" ht="15.75">
      <c r="A1" s="478" t="s">
        <v>199</v>
      </c>
      <c r="B1" s="478"/>
    </row>
    <row r="2" spans="1:3" ht="15.75">
      <c r="B2" s="2" t="s">
        <v>33</v>
      </c>
    </row>
    <row r="3" spans="1:3" ht="15.75">
      <c r="B3" s="2" t="s">
        <v>110</v>
      </c>
    </row>
    <row r="4" spans="1:3" ht="15.75">
      <c r="B4" s="2" t="s">
        <v>27</v>
      </c>
    </row>
    <row r="5" spans="1:3" ht="15.75">
      <c r="B5" s="2" t="s">
        <v>28</v>
      </c>
    </row>
    <row r="6" spans="1:3" ht="15.75">
      <c r="A6" s="476" t="s">
        <v>564</v>
      </c>
      <c r="B6" s="477"/>
    </row>
    <row r="8" spans="1:3" ht="38.25" customHeight="1">
      <c r="A8" s="475" t="s">
        <v>494</v>
      </c>
      <c r="B8" s="475"/>
    </row>
    <row r="9" spans="1:3" ht="15.75">
      <c r="A9" s="19"/>
      <c r="B9" s="19"/>
      <c r="C9" s="19"/>
    </row>
    <row r="11" spans="1:3" ht="31.5">
      <c r="A11" s="6" t="s">
        <v>29</v>
      </c>
      <c r="B11" s="3" t="s">
        <v>30</v>
      </c>
    </row>
    <row r="12" spans="1:3" ht="15.75">
      <c r="A12" s="9">
        <v>1</v>
      </c>
      <c r="B12" s="9">
        <v>2</v>
      </c>
    </row>
    <row r="13" spans="1:3" ht="31.5">
      <c r="A13" s="4" t="s">
        <v>32</v>
      </c>
      <c r="B13" s="15">
        <v>1</v>
      </c>
    </row>
    <row r="14" spans="1:3" ht="15.75">
      <c r="A14" s="4" t="s">
        <v>31</v>
      </c>
      <c r="B14" s="15">
        <v>1</v>
      </c>
    </row>
    <row r="15" spans="1:3" ht="47.25">
      <c r="A15" s="4" t="s">
        <v>340</v>
      </c>
      <c r="B15" s="15">
        <v>1</v>
      </c>
    </row>
    <row r="16" spans="1:3" ht="15.75">
      <c r="A16" s="2"/>
    </row>
    <row r="17" spans="1:1" ht="15.75">
      <c r="A17" s="2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2"/>
  <sheetViews>
    <sheetView zoomScale="115" zoomScaleNormal="115" workbookViewId="0">
      <selection activeCell="B15" sqref="B15"/>
    </sheetView>
  </sheetViews>
  <sheetFormatPr defaultRowHeight="15"/>
  <cols>
    <col min="1" max="1" width="28.140625" style="37" customWidth="1"/>
    <col min="2" max="2" width="64.85546875" style="117" customWidth="1"/>
    <col min="3" max="5" width="17.140625" style="37" customWidth="1"/>
    <col min="6" max="6" width="9.140625" style="37"/>
    <col min="7" max="7" width="12.7109375" style="37" bestFit="1" customWidth="1"/>
    <col min="8" max="8" width="13.28515625" style="37" bestFit="1" customWidth="1"/>
    <col min="9" max="9" width="13.140625" customWidth="1"/>
  </cols>
  <sheetData>
    <row r="1" spans="1:15" s="38" customFormat="1" ht="15.75">
      <c r="A1" s="98"/>
      <c r="B1" s="99"/>
      <c r="C1" s="479" t="s">
        <v>200</v>
      </c>
      <c r="D1" s="479"/>
      <c r="E1" s="479"/>
      <c r="F1" s="98"/>
      <c r="G1" s="98"/>
      <c r="H1" s="98"/>
    </row>
    <row r="2" spans="1:15" s="38" customFormat="1" ht="15.75">
      <c r="A2" s="98"/>
      <c r="B2" s="100"/>
      <c r="C2" s="480" t="s">
        <v>33</v>
      </c>
      <c r="D2" s="480"/>
      <c r="E2" s="480"/>
      <c r="F2" s="98"/>
      <c r="G2" s="98"/>
      <c r="H2" s="98"/>
    </row>
    <row r="3" spans="1:15" s="38" customFormat="1" ht="15.75">
      <c r="A3" s="98"/>
      <c r="B3" s="100"/>
      <c r="C3" s="480" t="s">
        <v>110</v>
      </c>
      <c r="D3" s="480"/>
      <c r="E3" s="480"/>
      <c r="F3" s="98"/>
      <c r="G3" s="98"/>
      <c r="H3" s="98"/>
    </row>
    <row r="4" spans="1:15" s="38" customFormat="1" ht="15.75">
      <c r="A4" s="98"/>
      <c r="B4" s="100"/>
      <c r="C4" s="480" t="s">
        <v>27</v>
      </c>
      <c r="D4" s="480"/>
      <c r="E4" s="480"/>
      <c r="F4" s="98"/>
      <c r="G4" s="98"/>
      <c r="H4" s="98"/>
    </row>
    <row r="5" spans="1:15" s="38" customFormat="1" ht="15.75">
      <c r="A5" s="98"/>
      <c r="B5" s="100"/>
      <c r="C5" s="480" t="s">
        <v>28</v>
      </c>
      <c r="D5" s="480"/>
      <c r="E5" s="480"/>
      <c r="F5" s="98"/>
      <c r="G5" s="98"/>
      <c r="H5" s="98"/>
    </row>
    <row r="6" spans="1:15" s="38" customFormat="1" ht="15.75">
      <c r="A6" s="98"/>
      <c r="B6" s="100"/>
      <c r="C6" s="481" t="s">
        <v>564</v>
      </c>
      <c r="D6" s="481"/>
      <c r="E6" s="481"/>
      <c r="F6" s="98"/>
      <c r="G6" s="98"/>
      <c r="H6" s="98"/>
    </row>
    <row r="7" spans="1:15" s="38" customFormat="1" ht="15.75">
      <c r="A7" s="98"/>
      <c r="B7" s="101"/>
      <c r="C7" s="98"/>
      <c r="D7" s="98"/>
      <c r="E7" s="98"/>
      <c r="F7" s="98"/>
      <c r="G7" s="98"/>
      <c r="H7" s="98"/>
    </row>
    <row r="8" spans="1:15" s="38" customFormat="1" ht="30" customHeight="1">
      <c r="A8" s="482" t="s">
        <v>495</v>
      </c>
      <c r="B8" s="482"/>
      <c r="C8" s="482"/>
      <c r="D8" s="482"/>
      <c r="E8" s="482"/>
      <c r="F8" s="98"/>
      <c r="G8" s="98"/>
      <c r="H8" s="98"/>
    </row>
    <row r="9" spans="1:15" s="38" customFormat="1">
      <c r="A9" s="98"/>
      <c r="B9" s="100"/>
      <c r="C9" s="98"/>
      <c r="D9" s="98"/>
      <c r="E9" s="98"/>
      <c r="F9" s="98"/>
      <c r="G9" s="98"/>
      <c r="H9" s="98"/>
    </row>
    <row r="10" spans="1:15" s="38" customFormat="1" ht="15.75">
      <c r="A10" s="102" t="s">
        <v>0</v>
      </c>
      <c r="B10" s="74" t="s">
        <v>1</v>
      </c>
      <c r="C10" s="483" t="s">
        <v>120</v>
      </c>
      <c r="D10" s="483"/>
      <c r="E10" s="483"/>
      <c r="F10" s="98"/>
      <c r="G10" s="98"/>
      <c r="H10" s="98"/>
      <c r="O10" s="39"/>
    </row>
    <row r="11" spans="1:15" s="38" customFormat="1" ht="15.75">
      <c r="A11" s="102"/>
      <c r="B11" s="74"/>
      <c r="C11" s="89" t="s">
        <v>263</v>
      </c>
      <c r="D11" s="89" t="s">
        <v>382</v>
      </c>
      <c r="E11" s="89" t="s">
        <v>492</v>
      </c>
      <c r="F11" s="98"/>
      <c r="G11" s="98"/>
      <c r="H11" s="98"/>
    </row>
    <row r="12" spans="1:15" s="38" customFormat="1" ht="16.5" thickBot="1">
      <c r="A12" s="74" t="s">
        <v>2</v>
      </c>
      <c r="B12" s="75" t="s">
        <v>3</v>
      </c>
      <c r="C12" s="284">
        <f>C13+C24+C43+C35+C48+C57+C23</f>
        <v>7410454.4199999999</v>
      </c>
      <c r="D12" s="284">
        <f>D13+D24+D43+D35+D48+D57</f>
        <v>7371083.4199999999</v>
      </c>
      <c r="E12" s="284">
        <f>E13+E24+E43+E35+E48+E57</f>
        <v>7650483.4199999999</v>
      </c>
      <c r="F12" s="98"/>
      <c r="G12" s="116"/>
      <c r="H12" s="98"/>
    </row>
    <row r="13" spans="1:15" s="55" customFormat="1" ht="16.5" thickBot="1">
      <c r="A13" s="103" t="s">
        <v>153</v>
      </c>
      <c r="B13" s="104" t="s">
        <v>154</v>
      </c>
      <c r="C13" s="284">
        <f>C14</f>
        <v>2021000</v>
      </c>
      <c r="D13" s="284">
        <f t="shared" ref="D13:E13" si="0">D14</f>
        <v>1639000</v>
      </c>
      <c r="E13" s="284">
        <f t="shared" si="0"/>
        <v>1689000</v>
      </c>
      <c r="F13" s="105"/>
      <c r="G13" s="105"/>
      <c r="H13" s="105"/>
    </row>
    <row r="14" spans="1:15" s="38" customFormat="1" ht="15.75">
      <c r="A14" s="74" t="s">
        <v>4</v>
      </c>
      <c r="B14" s="75" t="s">
        <v>5</v>
      </c>
      <c r="C14" s="284">
        <f>C15+C17+C19</f>
        <v>2021000</v>
      </c>
      <c r="D14" s="284">
        <f t="shared" ref="D14:E14" si="1">D15+D17+D19</f>
        <v>1639000</v>
      </c>
      <c r="E14" s="284">
        <f t="shared" si="1"/>
        <v>1689000</v>
      </c>
      <c r="F14" s="98"/>
      <c r="G14" s="98"/>
      <c r="H14" s="98"/>
    </row>
    <row r="15" spans="1:15" s="38" customFormat="1" ht="78.75">
      <c r="A15" s="56" t="s">
        <v>155</v>
      </c>
      <c r="B15" s="65" t="s">
        <v>338</v>
      </c>
      <c r="C15" s="285">
        <f>C16</f>
        <v>2000000</v>
      </c>
      <c r="D15" s="285">
        <f t="shared" ref="D15:E15" si="2">D16</f>
        <v>1600000</v>
      </c>
      <c r="E15" s="285">
        <f t="shared" si="2"/>
        <v>1650000</v>
      </c>
      <c r="F15" s="98"/>
      <c r="G15" s="98"/>
      <c r="H15" s="98"/>
    </row>
    <row r="16" spans="1:15" s="38" customFormat="1" ht="78.75">
      <c r="A16" s="56" t="s">
        <v>6</v>
      </c>
      <c r="B16" s="65" t="s">
        <v>338</v>
      </c>
      <c r="C16" s="285">
        <v>2000000</v>
      </c>
      <c r="D16" s="285">
        <v>1600000</v>
      </c>
      <c r="E16" s="285">
        <v>1650000</v>
      </c>
      <c r="F16" s="98"/>
      <c r="G16" s="98"/>
      <c r="H16" s="98"/>
    </row>
    <row r="17" spans="1:8" s="38" customFormat="1" ht="110.25">
      <c r="A17" s="56" t="s">
        <v>156</v>
      </c>
      <c r="B17" s="65" t="s">
        <v>387</v>
      </c>
      <c r="C17" s="285">
        <f>C18</f>
        <v>12000</v>
      </c>
      <c r="D17" s="285">
        <f t="shared" ref="D17:E17" si="3">D18</f>
        <v>24000</v>
      </c>
      <c r="E17" s="285">
        <f t="shared" si="3"/>
        <v>24000</v>
      </c>
      <c r="F17" s="98"/>
      <c r="G17" s="98"/>
      <c r="H17" s="98"/>
    </row>
    <row r="18" spans="1:8" s="38" customFormat="1" ht="110.25">
      <c r="A18" s="56" t="s">
        <v>7</v>
      </c>
      <c r="B18" s="65" t="s">
        <v>387</v>
      </c>
      <c r="C18" s="285">
        <v>12000</v>
      </c>
      <c r="D18" s="285">
        <v>24000</v>
      </c>
      <c r="E18" s="285">
        <v>24000</v>
      </c>
      <c r="F18" s="98"/>
      <c r="G18" s="98"/>
      <c r="H18" s="98"/>
    </row>
    <row r="19" spans="1:8" s="38" customFormat="1" ht="47.25">
      <c r="A19" s="56" t="s">
        <v>157</v>
      </c>
      <c r="B19" s="65" t="s">
        <v>37</v>
      </c>
      <c r="C19" s="285">
        <f>C20</f>
        <v>9000</v>
      </c>
      <c r="D19" s="285">
        <f t="shared" ref="D19:E22" si="4">D20</f>
        <v>15000</v>
      </c>
      <c r="E19" s="285">
        <f t="shared" si="4"/>
        <v>15000</v>
      </c>
      <c r="F19" s="98"/>
      <c r="G19" s="98"/>
      <c r="H19" s="98"/>
    </row>
    <row r="20" spans="1:8" s="38" customFormat="1" ht="47.25">
      <c r="A20" s="56" t="s">
        <v>8</v>
      </c>
      <c r="B20" s="65" t="s">
        <v>37</v>
      </c>
      <c r="C20" s="285">
        <v>9000</v>
      </c>
      <c r="D20" s="285">
        <v>15000</v>
      </c>
      <c r="E20" s="285">
        <v>15000</v>
      </c>
      <c r="F20" s="98"/>
      <c r="G20" s="98"/>
      <c r="H20" s="98"/>
    </row>
    <row r="21" spans="1:8" s="57" customFormat="1" ht="15.75">
      <c r="A21" s="74" t="s">
        <v>389</v>
      </c>
      <c r="B21" s="75" t="s">
        <v>390</v>
      </c>
      <c r="C21" s="284">
        <f>C22</f>
        <v>180</v>
      </c>
      <c r="D21" s="284">
        <f t="shared" ref="D21:E21" si="5">D22</f>
        <v>0</v>
      </c>
      <c r="E21" s="284">
        <f t="shared" si="5"/>
        <v>0</v>
      </c>
      <c r="F21" s="108"/>
      <c r="G21" s="108"/>
      <c r="H21" s="108"/>
    </row>
    <row r="22" spans="1:8" s="38" customFormat="1" ht="15.75">
      <c r="A22" s="56" t="s">
        <v>388</v>
      </c>
      <c r="B22" s="65" t="s">
        <v>323</v>
      </c>
      <c r="C22" s="285">
        <f>C23</f>
        <v>180</v>
      </c>
      <c r="D22" s="285">
        <f t="shared" si="4"/>
        <v>0</v>
      </c>
      <c r="E22" s="285">
        <f t="shared" si="4"/>
        <v>0</v>
      </c>
      <c r="F22" s="98"/>
      <c r="G22" s="98"/>
      <c r="H22" s="98"/>
    </row>
    <row r="23" spans="1:8" s="38" customFormat="1" ht="15.75">
      <c r="A23" s="56" t="s">
        <v>322</v>
      </c>
      <c r="B23" s="65" t="s">
        <v>323</v>
      </c>
      <c r="C23" s="285">
        <v>180</v>
      </c>
      <c r="D23" s="285">
        <v>0</v>
      </c>
      <c r="E23" s="285">
        <v>0</v>
      </c>
      <c r="F23" s="98"/>
      <c r="G23" s="98"/>
      <c r="H23" s="98"/>
    </row>
    <row r="24" spans="1:8" s="38" customFormat="1" ht="15.75">
      <c r="A24" s="106" t="s">
        <v>342</v>
      </c>
      <c r="B24" s="225" t="s">
        <v>9</v>
      </c>
      <c r="C24" s="286">
        <f>C25+C28</f>
        <v>5130000</v>
      </c>
      <c r="D24" s="286">
        <f>D25+D28</f>
        <v>5450000</v>
      </c>
      <c r="E24" s="286">
        <f>E25+E28</f>
        <v>5700000</v>
      </c>
      <c r="F24" s="98"/>
      <c r="G24" s="98"/>
      <c r="H24" s="98"/>
    </row>
    <row r="25" spans="1:8" s="38" customFormat="1" ht="15.75">
      <c r="A25" s="74" t="s">
        <v>337</v>
      </c>
      <c r="B25" s="75" t="s">
        <v>10</v>
      </c>
      <c r="C25" s="284">
        <f>C27</f>
        <v>300000</v>
      </c>
      <c r="D25" s="284">
        <f t="shared" ref="D25:E25" si="6">D27</f>
        <v>350000</v>
      </c>
      <c r="E25" s="284">
        <f t="shared" si="6"/>
        <v>400000</v>
      </c>
      <c r="F25" s="98"/>
      <c r="G25" s="98"/>
      <c r="H25" s="98"/>
    </row>
    <row r="26" spans="1:8" s="38" customFormat="1" ht="47.25">
      <c r="A26" s="65" t="s">
        <v>158</v>
      </c>
      <c r="B26" s="65" t="s">
        <v>26</v>
      </c>
      <c r="C26" s="285">
        <f>C27</f>
        <v>300000</v>
      </c>
      <c r="D26" s="285">
        <f t="shared" ref="D26:E26" si="7">D27</f>
        <v>350000</v>
      </c>
      <c r="E26" s="285">
        <f t="shared" si="7"/>
        <v>400000</v>
      </c>
      <c r="F26" s="98"/>
      <c r="G26" s="98"/>
      <c r="H26" s="98"/>
    </row>
    <row r="27" spans="1:8" s="38" customFormat="1" ht="47.25">
      <c r="A27" s="65" t="s">
        <v>11</v>
      </c>
      <c r="B27" s="65" t="s">
        <v>26</v>
      </c>
      <c r="C27" s="285">
        <v>300000</v>
      </c>
      <c r="D27" s="285">
        <v>350000</v>
      </c>
      <c r="E27" s="285">
        <v>400000</v>
      </c>
      <c r="F27" s="98"/>
      <c r="G27" s="98"/>
      <c r="H27" s="98"/>
    </row>
    <row r="28" spans="1:8" s="38" customFormat="1" ht="15.75">
      <c r="A28" s="74" t="s">
        <v>391</v>
      </c>
      <c r="B28" s="75" t="s">
        <v>12</v>
      </c>
      <c r="C28" s="284">
        <f>C30+C33</f>
        <v>4830000</v>
      </c>
      <c r="D28" s="284">
        <f t="shared" ref="D28:E28" si="8">D30+D33</f>
        <v>5100000</v>
      </c>
      <c r="E28" s="284">
        <f t="shared" si="8"/>
        <v>5300000</v>
      </c>
      <c r="F28" s="98"/>
      <c r="G28" s="98"/>
      <c r="H28" s="98"/>
    </row>
    <row r="29" spans="1:8" s="202" customFormat="1" ht="15.75">
      <c r="A29" s="56" t="s">
        <v>343</v>
      </c>
      <c r="B29" s="65" t="s">
        <v>344</v>
      </c>
      <c r="C29" s="285">
        <f>C30</f>
        <v>1330000</v>
      </c>
      <c r="D29" s="285">
        <f t="shared" ref="D29:E29" si="9">D30</f>
        <v>1600000</v>
      </c>
      <c r="E29" s="285">
        <f t="shared" si="9"/>
        <v>1700000</v>
      </c>
      <c r="F29" s="201"/>
      <c r="G29" s="201"/>
      <c r="H29" s="201"/>
    </row>
    <row r="30" spans="1:8" s="38" customFormat="1" ht="31.5">
      <c r="A30" s="56" t="s">
        <v>159</v>
      </c>
      <c r="B30" s="65" t="s">
        <v>14</v>
      </c>
      <c r="C30" s="285">
        <f>C31</f>
        <v>1330000</v>
      </c>
      <c r="D30" s="285">
        <f t="shared" ref="D30:E30" si="10">D31</f>
        <v>1600000</v>
      </c>
      <c r="E30" s="285">
        <f t="shared" si="10"/>
        <v>1700000</v>
      </c>
      <c r="F30" s="98"/>
      <c r="G30" s="98"/>
      <c r="H30" s="98"/>
    </row>
    <row r="31" spans="1:8" s="38" customFormat="1" ht="31.5">
      <c r="A31" s="56" t="s">
        <v>13</v>
      </c>
      <c r="B31" s="65" t="s">
        <v>14</v>
      </c>
      <c r="C31" s="285">
        <v>1330000</v>
      </c>
      <c r="D31" s="285">
        <v>1600000</v>
      </c>
      <c r="E31" s="285">
        <v>1700000</v>
      </c>
      <c r="F31" s="98"/>
      <c r="G31" s="98"/>
      <c r="H31" s="98"/>
    </row>
    <row r="32" spans="1:8" s="38" customFormat="1" ht="15.75">
      <c r="A32" s="56" t="s">
        <v>345</v>
      </c>
      <c r="B32" s="65" t="s">
        <v>346</v>
      </c>
      <c r="C32" s="285">
        <f>C33</f>
        <v>3500000</v>
      </c>
      <c r="D32" s="285">
        <f t="shared" ref="D32:E32" si="11">D33</f>
        <v>3500000</v>
      </c>
      <c r="E32" s="285">
        <f t="shared" si="11"/>
        <v>3600000</v>
      </c>
      <c r="F32" s="98"/>
      <c r="G32" s="98"/>
      <c r="H32" s="98"/>
    </row>
    <row r="33" spans="1:8" s="38" customFormat="1" ht="31.5">
      <c r="A33" s="56" t="s">
        <v>160</v>
      </c>
      <c r="B33" s="65" t="s">
        <v>16</v>
      </c>
      <c r="C33" s="285">
        <f>C34</f>
        <v>3500000</v>
      </c>
      <c r="D33" s="285">
        <f t="shared" ref="D33:E33" si="12">D34</f>
        <v>3500000</v>
      </c>
      <c r="E33" s="285">
        <f t="shared" si="12"/>
        <v>3600000</v>
      </c>
      <c r="F33" s="98"/>
      <c r="G33" s="98"/>
      <c r="H33" s="98"/>
    </row>
    <row r="34" spans="1:8" s="38" customFormat="1" ht="31.5">
      <c r="A34" s="56" t="s">
        <v>15</v>
      </c>
      <c r="B34" s="65" t="s">
        <v>16</v>
      </c>
      <c r="C34" s="285">
        <v>3500000</v>
      </c>
      <c r="D34" s="285">
        <v>3500000</v>
      </c>
      <c r="E34" s="285">
        <v>3600000</v>
      </c>
      <c r="F34" s="98"/>
      <c r="G34" s="98"/>
      <c r="H34" s="98"/>
    </row>
    <row r="35" spans="1:8" s="38" customFormat="1" ht="47.25">
      <c r="A35" s="74" t="s">
        <v>17</v>
      </c>
      <c r="B35" s="75" t="s">
        <v>18</v>
      </c>
      <c r="C35" s="284">
        <f>C36+C41</f>
        <v>232844.72</v>
      </c>
      <c r="D35" s="284">
        <f t="shared" ref="D35:E35" si="13">D36+D41</f>
        <v>232844.72</v>
      </c>
      <c r="E35" s="284">
        <f t="shared" si="13"/>
        <v>232844.72</v>
      </c>
      <c r="F35" s="98"/>
      <c r="G35" s="98"/>
      <c r="H35" s="98"/>
    </row>
    <row r="36" spans="1:8" s="202" customFormat="1" ht="94.5">
      <c r="A36" s="56" t="s">
        <v>347</v>
      </c>
      <c r="B36" s="65" t="s">
        <v>349</v>
      </c>
      <c r="C36" s="285">
        <f>C37</f>
        <v>231844.72</v>
      </c>
      <c r="D36" s="285">
        <f t="shared" ref="D36:E36" si="14">D37</f>
        <v>231844.72</v>
      </c>
      <c r="E36" s="285">
        <f t="shared" si="14"/>
        <v>231844.72</v>
      </c>
      <c r="F36" s="201"/>
      <c r="G36" s="201"/>
      <c r="H36" s="201"/>
    </row>
    <row r="37" spans="1:8" s="202" customFormat="1" ht="78.75">
      <c r="A37" s="56" t="s">
        <v>348</v>
      </c>
      <c r="B37" s="65" t="s">
        <v>350</v>
      </c>
      <c r="C37" s="285">
        <f>C38</f>
        <v>231844.72</v>
      </c>
      <c r="D37" s="285">
        <f t="shared" ref="D37:E37" si="15">D38</f>
        <v>231844.72</v>
      </c>
      <c r="E37" s="285">
        <f t="shared" si="15"/>
        <v>231844.72</v>
      </c>
      <c r="F37" s="201"/>
      <c r="G37" s="201"/>
      <c r="H37" s="201"/>
    </row>
    <row r="38" spans="1:8" s="38" customFormat="1" ht="78.75">
      <c r="A38" s="56" t="s">
        <v>162</v>
      </c>
      <c r="B38" s="65" t="s">
        <v>148</v>
      </c>
      <c r="C38" s="287">
        <f>C39</f>
        <v>231844.72</v>
      </c>
      <c r="D38" s="287">
        <f t="shared" ref="D38:E38" si="16">D39</f>
        <v>231844.72</v>
      </c>
      <c r="E38" s="287">
        <f t="shared" si="16"/>
        <v>231844.72</v>
      </c>
      <c r="F38" s="98"/>
      <c r="G38" s="98"/>
      <c r="H38" s="98"/>
    </row>
    <row r="39" spans="1:8" s="38" customFormat="1" ht="78.75">
      <c r="A39" s="56" t="s">
        <v>111</v>
      </c>
      <c r="B39" s="65" t="s">
        <v>148</v>
      </c>
      <c r="C39" s="311">
        <v>231844.72</v>
      </c>
      <c r="D39" s="311">
        <v>231844.72</v>
      </c>
      <c r="E39" s="311">
        <v>231844.72</v>
      </c>
      <c r="F39" s="98"/>
      <c r="G39" s="98"/>
      <c r="H39" s="98"/>
    </row>
    <row r="40" spans="1:8" s="38" customFormat="1" ht="81" customHeight="1">
      <c r="A40" s="56" t="s">
        <v>351</v>
      </c>
      <c r="B40" s="65" t="s">
        <v>352</v>
      </c>
      <c r="C40" s="287">
        <f>C41</f>
        <v>1000</v>
      </c>
      <c r="D40" s="287">
        <f t="shared" ref="D40:E40" si="17">D41</f>
        <v>1000</v>
      </c>
      <c r="E40" s="287">
        <f t="shared" si="17"/>
        <v>1000</v>
      </c>
      <c r="F40" s="98"/>
      <c r="G40" s="98"/>
      <c r="H40" s="98"/>
    </row>
    <row r="41" spans="1:8" s="38" customFormat="1" ht="78.75">
      <c r="A41" s="56" t="s">
        <v>163</v>
      </c>
      <c r="B41" s="107" t="s">
        <v>339</v>
      </c>
      <c r="C41" s="287">
        <f>C42</f>
        <v>1000</v>
      </c>
      <c r="D41" s="287">
        <f t="shared" ref="D41:E41" si="18">D42</f>
        <v>1000</v>
      </c>
      <c r="E41" s="287">
        <f t="shared" si="18"/>
        <v>1000</v>
      </c>
      <c r="F41" s="98"/>
      <c r="G41" s="98"/>
      <c r="H41" s="98"/>
    </row>
    <row r="42" spans="1:8" s="38" customFormat="1" ht="78.75">
      <c r="A42" s="56" t="s">
        <v>112</v>
      </c>
      <c r="B42" s="107" t="s">
        <v>339</v>
      </c>
      <c r="C42" s="287">
        <v>1000</v>
      </c>
      <c r="D42" s="288">
        <v>1000</v>
      </c>
      <c r="E42" s="288">
        <v>1000</v>
      </c>
      <c r="F42" s="98"/>
      <c r="G42" s="98"/>
      <c r="H42" s="98"/>
    </row>
    <row r="43" spans="1:8" s="38" customFormat="1" ht="31.5">
      <c r="A43" s="74" t="s">
        <v>118</v>
      </c>
      <c r="B43" s="75" t="s">
        <v>119</v>
      </c>
      <c r="C43" s="284">
        <f>C47</f>
        <v>1000</v>
      </c>
      <c r="D43" s="284">
        <f t="shared" ref="D43:E43" si="19">D47</f>
        <v>1000</v>
      </c>
      <c r="E43" s="284">
        <f t="shared" si="19"/>
        <v>1000</v>
      </c>
      <c r="F43" s="98"/>
      <c r="G43" s="98"/>
      <c r="H43" s="98"/>
    </row>
    <row r="44" spans="1:8" s="202" customFormat="1" ht="15.75">
      <c r="A44" s="56" t="s">
        <v>355</v>
      </c>
      <c r="B44" s="65" t="s">
        <v>358</v>
      </c>
      <c r="C44" s="285">
        <f>C45</f>
        <v>1000</v>
      </c>
      <c r="D44" s="285">
        <f t="shared" ref="D44:E44" si="20">D45</f>
        <v>1000</v>
      </c>
      <c r="E44" s="285">
        <f t="shared" si="20"/>
        <v>1000</v>
      </c>
      <c r="F44" s="201"/>
      <c r="G44" s="201"/>
      <c r="H44" s="201"/>
    </row>
    <row r="45" spans="1:8" s="202" customFormat="1" ht="15.75">
      <c r="A45" s="56" t="s">
        <v>356</v>
      </c>
      <c r="B45" s="65" t="s">
        <v>357</v>
      </c>
      <c r="C45" s="285">
        <f>C46</f>
        <v>1000</v>
      </c>
      <c r="D45" s="285">
        <f t="shared" ref="D45:E45" si="21">D46</f>
        <v>1000</v>
      </c>
      <c r="E45" s="285">
        <f t="shared" si="21"/>
        <v>1000</v>
      </c>
      <c r="F45" s="201"/>
      <c r="G45" s="201"/>
      <c r="H45" s="201"/>
    </row>
    <row r="46" spans="1:8" s="38" customFormat="1" ht="31.5">
      <c r="A46" s="56" t="s">
        <v>161</v>
      </c>
      <c r="B46" s="65" t="s">
        <v>113</v>
      </c>
      <c r="C46" s="285">
        <f>C47</f>
        <v>1000</v>
      </c>
      <c r="D46" s="285">
        <f t="shared" ref="D46:E46" si="22">D47</f>
        <v>1000</v>
      </c>
      <c r="E46" s="285">
        <f t="shared" si="22"/>
        <v>1000</v>
      </c>
      <c r="F46" s="98"/>
      <c r="G46" s="98"/>
      <c r="H46" s="98"/>
    </row>
    <row r="47" spans="1:8" s="38" customFormat="1" ht="31.5">
      <c r="A47" s="56" t="s">
        <v>423</v>
      </c>
      <c r="B47" s="65" t="s">
        <v>113</v>
      </c>
      <c r="C47" s="285">
        <v>1000</v>
      </c>
      <c r="D47" s="289">
        <v>1000</v>
      </c>
      <c r="E47" s="289">
        <v>1000</v>
      </c>
      <c r="F47" s="98"/>
      <c r="G47" s="98"/>
      <c r="H47" s="98"/>
    </row>
    <row r="48" spans="1:8" s="38" customFormat="1" ht="31.5">
      <c r="A48" s="74" t="s">
        <v>117</v>
      </c>
      <c r="B48" s="75" t="s">
        <v>164</v>
      </c>
      <c r="C48" s="284">
        <f>C49+C53</f>
        <v>24429.7</v>
      </c>
      <c r="D48" s="284">
        <f t="shared" ref="D48:E48" si="23">D49+D53</f>
        <v>48238.7</v>
      </c>
      <c r="E48" s="284">
        <f t="shared" si="23"/>
        <v>27638.7</v>
      </c>
      <c r="F48" s="98"/>
      <c r="G48" s="98"/>
      <c r="H48" s="98"/>
    </row>
    <row r="49" spans="1:9" s="38" customFormat="1" ht="81.75" customHeight="1">
      <c r="A49" s="56" t="s">
        <v>168</v>
      </c>
      <c r="B49" s="65" t="s">
        <v>167</v>
      </c>
      <c r="C49" s="285">
        <f>C51</f>
        <v>23429.7</v>
      </c>
      <c r="D49" s="285">
        <f t="shared" ref="D49:E49" si="24">D51</f>
        <v>47238.7</v>
      </c>
      <c r="E49" s="285">
        <f t="shared" si="24"/>
        <v>26638.7</v>
      </c>
      <c r="F49" s="98"/>
      <c r="G49" s="98"/>
      <c r="H49" s="98"/>
    </row>
    <row r="50" spans="1:9" s="38" customFormat="1" ht="94.5">
      <c r="A50" s="56" t="s">
        <v>326</v>
      </c>
      <c r="B50" s="65" t="s">
        <v>327</v>
      </c>
      <c r="C50" s="285">
        <f>C51</f>
        <v>23429.7</v>
      </c>
      <c r="D50" s="285">
        <f t="shared" ref="D50:E51" si="25">D51</f>
        <v>47238.7</v>
      </c>
      <c r="E50" s="285">
        <f t="shared" si="25"/>
        <v>26638.7</v>
      </c>
      <c r="F50" s="98"/>
      <c r="G50" s="98"/>
      <c r="H50" s="98"/>
    </row>
    <row r="51" spans="1:9" s="38" customFormat="1" ht="94.5">
      <c r="A51" s="56" t="s">
        <v>165</v>
      </c>
      <c r="B51" s="65" t="s">
        <v>341</v>
      </c>
      <c r="C51" s="285">
        <f>C52</f>
        <v>23429.7</v>
      </c>
      <c r="D51" s="285">
        <f t="shared" si="25"/>
        <v>47238.7</v>
      </c>
      <c r="E51" s="285">
        <f t="shared" si="25"/>
        <v>26638.7</v>
      </c>
      <c r="F51" s="98"/>
      <c r="G51" s="98"/>
      <c r="H51" s="98"/>
    </row>
    <row r="52" spans="1:9" s="38" customFormat="1" ht="94.5">
      <c r="A52" s="56" t="s">
        <v>114</v>
      </c>
      <c r="B52" s="65" t="s">
        <v>341</v>
      </c>
      <c r="C52" s="311">
        <v>23429.7</v>
      </c>
      <c r="D52" s="311">
        <v>47238.7</v>
      </c>
      <c r="E52" s="311">
        <v>26638.7</v>
      </c>
      <c r="F52" s="98"/>
      <c r="G52" s="98"/>
      <c r="H52" s="98"/>
    </row>
    <row r="53" spans="1:9" s="38" customFormat="1" ht="31.5">
      <c r="A53" s="56" t="s">
        <v>392</v>
      </c>
      <c r="B53" s="65" t="s">
        <v>169</v>
      </c>
      <c r="C53" s="285">
        <f>C55</f>
        <v>1000</v>
      </c>
      <c r="D53" s="285">
        <f t="shared" ref="D53:E53" si="26">D55</f>
        <v>1000</v>
      </c>
      <c r="E53" s="285">
        <f t="shared" si="26"/>
        <v>1000</v>
      </c>
      <c r="F53" s="98"/>
      <c r="G53" s="98"/>
      <c r="H53" s="98"/>
    </row>
    <row r="54" spans="1:9" s="38" customFormat="1" ht="47.25">
      <c r="A54" s="56" t="s">
        <v>353</v>
      </c>
      <c r="B54" s="65" t="s">
        <v>354</v>
      </c>
      <c r="C54" s="285">
        <f>C55</f>
        <v>1000</v>
      </c>
      <c r="D54" s="285">
        <f t="shared" ref="D54:E54" si="27">D55</f>
        <v>1000</v>
      </c>
      <c r="E54" s="285">
        <f t="shared" si="27"/>
        <v>1000</v>
      </c>
      <c r="F54" s="98"/>
      <c r="G54" s="98"/>
      <c r="H54" s="98"/>
    </row>
    <row r="55" spans="1:9" s="38" customFormat="1" ht="48.75" customHeight="1">
      <c r="A55" s="56" t="s">
        <v>166</v>
      </c>
      <c r="B55" s="65" t="s">
        <v>116</v>
      </c>
      <c r="C55" s="285">
        <f>C56</f>
        <v>1000</v>
      </c>
      <c r="D55" s="285">
        <f t="shared" ref="D55:E55" si="28">D56</f>
        <v>1000</v>
      </c>
      <c r="E55" s="285">
        <f t="shared" si="28"/>
        <v>1000</v>
      </c>
      <c r="F55" s="98"/>
      <c r="G55" s="98"/>
      <c r="H55" s="98"/>
    </row>
    <row r="56" spans="1:9" s="38" customFormat="1" ht="49.5" customHeight="1">
      <c r="A56" s="56" t="s">
        <v>115</v>
      </c>
      <c r="B56" s="65" t="s">
        <v>116</v>
      </c>
      <c r="C56" s="285">
        <v>1000</v>
      </c>
      <c r="D56" s="285">
        <v>1000</v>
      </c>
      <c r="E56" s="285">
        <v>1000</v>
      </c>
      <c r="F56" s="98"/>
      <c r="G56" s="98"/>
      <c r="H56" s="98"/>
    </row>
    <row r="57" spans="1:9" s="57" customFormat="1" ht="15.75">
      <c r="A57" s="74" t="s">
        <v>241</v>
      </c>
      <c r="B57" s="75" t="s">
        <v>245</v>
      </c>
      <c r="C57" s="286">
        <f>C58</f>
        <v>1000</v>
      </c>
      <c r="D57" s="286">
        <v>0</v>
      </c>
      <c r="E57" s="286">
        <v>0</v>
      </c>
      <c r="F57" s="108"/>
      <c r="G57" s="108"/>
      <c r="H57" s="108"/>
    </row>
    <row r="58" spans="1:9" s="38" customFormat="1" ht="15.75">
      <c r="A58" s="56" t="s">
        <v>243</v>
      </c>
      <c r="B58" s="65" t="s">
        <v>242</v>
      </c>
      <c r="C58" s="287">
        <f>C59</f>
        <v>1000</v>
      </c>
      <c r="D58" s="287">
        <v>0</v>
      </c>
      <c r="E58" s="287">
        <v>0</v>
      </c>
      <c r="F58" s="98"/>
      <c r="G58" s="98"/>
      <c r="H58" s="98"/>
    </row>
    <row r="59" spans="1:9" s="38" customFormat="1" ht="15.75">
      <c r="A59" s="56" t="s">
        <v>244</v>
      </c>
      <c r="B59" s="65" t="s">
        <v>31</v>
      </c>
      <c r="C59" s="287">
        <f>C60</f>
        <v>1000</v>
      </c>
      <c r="D59" s="287">
        <v>0</v>
      </c>
      <c r="E59" s="287">
        <v>0</v>
      </c>
      <c r="F59" s="98"/>
      <c r="G59" s="98"/>
      <c r="H59" s="98"/>
    </row>
    <row r="60" spans="1:9" s="38" customFormat="1" ht="15.75">
      <c r="A60" s="56" t="s">
        <v>122</v>
      </c>
      <c r="B60" s="65" t="s">
        <v>31</v>
      </c>
      <c r="C60" s="287">
        <v>1000</v>
      </c>
      <c r="D60" s="287">
        <v>0</v>
      </c>
      <c r="E60" s="287">
        <v>0</v>
      </c>
      <c r="F60" s="98"/>
      <c r="G60" s="98"/>
      <c r="H60" s="98"/>
    </row>
    <row r="61" spans="1:9" s="38" customFormat="1" ht="15.75">
      <c r="A61" s="74" t="s">
        <v>19</v>
      </c>
      <c r="B61" s="75" t="s">
        <v>20</v>
      </c>
      <c r="C61" s="284">
        <f>C64+C70+C74+C78+C82+C68</f>
        <v>14189545.539999999</v>
      </c>
      <c r="D61" s="284">
        <f>D63+D70+D74+D78+D82</f>
        <v>10428916.58</v>
      </c>
      <c r="E61" s="284">
        <f>E63+E70+E74+E78+E82</f>
        <v>10449516.58</v>
      </c>
      <c r="F61" s="98"/>
      <c r="G61" s="98"/>
      <c r="H61" s="98"/>
    </row>
    <row r="62" spans="1:9" s="38" customFormat="1" ht="47.25">
      <c r="A62" s="74" t="s">
        <v>171</v>
      </c>
      <c r="B62" s="75" t="s">
        <v>170</v>
      </c>
      <c r="C62" s="284">
        <f>C63+C70+C74+C78</f>
        <v>14188545.539999999</v>
      </c>
      <c r="D62" s="284">
        <f>D63+D70+D74+D78</f>
        <v>10427916.58</v>
      </c>
      <c r="E62" s="284">
        <f>E63+E70+E74+E78</f>
        <v>10448516.58</v>
      </c>
      <c r="F62" s="98"/>
      <c r="G62" s="189"/>
      <c r="H62" s="189"/>
      <c r="I62" s="189"/>
    </row>
    <row r="63" spans="1:9" s="38" customFormat="1" ht="31.5">
      <c r="A63" s="74" t="s">
        <v>393</v>
      </c>
      <c r="B63" s="75" t="s">
        <v>172</v>
      </c>
      <c r="C63" s="284">
        <f>C64+C68</f>
        <v>6543720</v>
      </c>
      <c r="D63" s="284">
        <f t="shared" ref="D63:E63" si="29">D64+D68</f>
        <v>6191300</v>
      </c>
      <c r="E63" s="284">
        <f t="shared" si="29"/>
        <v>6203100</v>
      </c>
      <c r="F63" s="98"/>
      <c r="G63" s="116"/>
      <c r="H63" s="116"/>
      <c r="I63" s="116"/>
    </row>
    <row r="64" spans="1:9" s="38" customFormat="1" ht="15.75">
      <c r="A64" s="56" t="s">
        <v>394</v>
      </c>
      <c r="B64" s="65" t="s">
        <v>173</v>
      </c>
      <c r="C64" s="285">
        <f>C65</f>
        <v>6359600</v>
      </c>
      <c r="D64" s="285">
        <f t="shared" ref="D64:E64" si="30">D65</f>
        <v>6191300</v>
      </c>
      <c r="E64" s="285">
        <f t="shared" si="30"/>
        <v>6203100</v>
      </c>
      <c r="F64" s="98"/>
      <c r="G64" s="98"/>
      <c r="H64" s="98"/>
    </row>
    <row r="65" spans="1:8" s="38" customFormat="1" ht="31.5">
      <c r="A65" s="56" t="s">
        <v>395</v>
      </c>
      <c r="B65" s="65" t="s">
        <v>21</v>
      </c>
      <c r="C65" s="285">
        <f>C66</f>
        <v>6359600</v>
      </c>
      <c r="D65" s="285">
        <f t="shared" ref="D65:E65" si="31">D66</f>
        <v>6191300</v>
      </c>
      <c r="E65" s="285">
        <f t="shared" si="31"/>
        <v>6203100</v>
      </c>
      <c r="F65" s="98"/>
      <c r="G65" s="98"/>
      <c r="H65" s="98"/>
    </row>
    <row r="66" spans="1:8" s="38" customFormat="1" ht="31.5">
      <c r="A66" s="56" t="s">
        <v>396</v>
      </c>
      <c r="B66" s="65" t="s">
        <v>21</v>
      </c>
      <c r="C66" s="285">
        <f>безвозм.пост.!C3</f>
        <v>6359600</v>
      </c>
      <c r="D66" s="285">
        <f>безвозм.пост.!D3</f>
        <v>6191300</v>
      </c>
      <c r="E66" s="285">
        <f>безвозм.пост.!E3</f>
        <v>6203100</v>
      </c>
      <c r="F66" s="98"/>
      <c r="G66" s="98"/>
      <c r="H66" s="98"/>
    </row>
    <row r="67" spans="1:8" s="38" customFormat="1" ht="31.5">
      <c r="A67" s="56" t="s">
        <v>397</v>
      </c>
      <c r="B67" s="65" t="s">
        <v>240</v>
      </c>
      <c r="C67" s="285">
        <f>C68</f>
        <v>184120</v>
      </c>
      <c r="D67" s="285">
        <f t="shared" ref="D67:E68" si="32">D68</f>
        <v>0</v>
      </c>
      <c r="E67" s="285">
        <f t="shared" si="32"/>
        <v>0</v>
      </c>
      <c r="F67" s="98"/>
      <c r="G67" s="98"/>
      <c r="H67" s="98"/>
    </row>
    <row r="68" spans="1:8" s="38" customFormat="1" ht="31.5">
      <c r="A68" s="56" t="s">
        <v>398</v>
      </c>
      <c r="B68" s="65" t="s">
        <v>109</v>
      </c>
      <c r="C68" s="285">
        <f>C69</f>
        <v>184120</v>
      </c>
      <c r="D68" s="285">
        <f t="shared" si="32"/>
        <v>0</v>
      </c>
      <c r="E68" s="285">
        <f t="shared" si="32"/>
        <v>0</v>
      </c>
      <c r="F68" s="98"/>
      <c r="G68" s="98"/>
      <c r="H68" s="98"/>
    </row>
    <row r="69" spans="1:8" s="38" customFormat="1" ht="31.5">
      <c r="A69" s="85" t="s">
        <v>399</v>
      </c>
      <c r="B69" s="65" t="s">
        <v>109</v>
      </c>
      <c r="C69" s="285">
        <f>безвозм.пост.!C4</f>
        <v>184120</v>
      </c>
      <c r="D69" s="285">
        <f>безвозм.пост.!D4</f>
        <v>0</v>
      </c>
      <c r="E69" s="285">
        <f>безвозм.пост.!E4</f>
        <v>0</v>
      </c>
      <c r="F69" s="98"/>
      <c r="G69" s="98"/>
      <c r="H69" s="98"/>
    </row>
    <row r="70" spans="1:8" s="57" customFormat="1" ht="31.5">
      <c r="A70" s="77" t="s">
        <v>400</v>
      </c>
      <c r="B70" s="75" t="s">
        <v>175</v>
      </c>
      <c r="C70" s="284">
        <f>C71</f>
        <v>650898</v>
      </c>
      <c r="D70" s="284">
        <f t="shared" ref="D70:E71" si="33">D71</f>
        <v>0</v>
      </c>
      <c r="E70" s="284">
        <f t="shared" si="33"/>
        <v>0</v>
      </c>
      <c r="F70" s="108"/>
      <c r="G70" s="108"/>
      <c r="H70" s="108"/>
    </row>
    <row r="71" spans="1:8" s="38" customFormat="1" ht="15.75">
      <c r="A71" s="78" t="s">
        <v>401</v>
      </c>
      <c r="B71" s="65" t="s">
        <v>174</v>
      </c>
      <c r="C71" s="285">
        <f>C72</f>
        <v>650898</v>
      </c>
      <c r="D71" s="285">
        <f t="shared" si="33"/>
        <v>0</v>
      </c>
      <c r="E71" s="285">
        <f t="shared" si="33"/>
        <v>0</v>
      </c>
      <c r="F71" s="98"/>
      <c r="G71" s="98"/>
      <c r="H71" s="98"/>
    </row>
    <row r="72" spans="1:8" s="38" customFormat="1" ht="15.75">
      <c r="A72" s="78" t="s">
        <v>402</v>
      </c>
      <c r="B72" s="79" t="s">
        <v>23</v>
      </c>
      <c r="C72" s="285">
        <f>C73</f>
        <v>650898</v>
      </c>
      <c r="D72" s="285">
        <f t="shared" ref="D72:E72" si="34">D73</f>
        <v>0</v>
      </c>
      <c r="E72" s="285">
        <f t="shared" si="34"/>
        <v>0</v>
      </c>
      <c r="F72" s="98"/>
      <c r="G72" s="98"/>
      <c r="H72" s="98"/>
    </row>
    <row r="73" spans="1:8" s="38" customFormat="1" ht="15.75">
      <c r="A73" s="78" t="s">
        <v>403</v>
      </c>
      <c r="B73" s="79" t="s">
        <v>23</v>
      </c>
      <c r="C73" s="285">
        <f>безвозм.пост.!C9</f>
        <v>650898</v>
      </c>
      <c r="D73" s="285">
        <f>безвозм.пост.!D9</f>
        <v>0</v>
      </c>
      <c r="E73" s="285">
        <f>безвозм.пост.!E9</f>
        <v>0</v>
      </c>
      <c r="F73" s="98"/>
      <c r="G73" s="98"/>
      <c r="H73" s="98"/>
    </row>
    <row r="74" spans="1:8" s="57" customFormat="1" ht="31.5">
      <c r="A74" s="86" t="s">
        <v>404</v>
      </c>
      <c r="B74" s="87" t="s">
        <v>176</v>
      </c>
      <c r="C74" s="284">
        <f>C75</f>
        <v>232400</v>
      </c>
      <c r="D74" s="284">
        <f t="shared" ref="D74:E74" si="35">D75</f>
        <v>234700</v>
      </c>
      <c r="E74" s="284">
        <f t="shared" si="35"/>
        <v>243500</v>
      </c>
      <c r="F74" s="108"/>
      <c r="G74" s="108"/>
      <c r="H74" s="108"/>
    </row>
    <row r="75" spans="1:8" s="38" customFormat="1" ht="47.25">
      <c r="A75" s="109" t="s">
        <v>405</v>
      </c>
      <c r="B75" s="79" t="s">
        <v>177</v>
      </c>
      <c r="C75" s="285">
        <f>C76</f>
        <v>232400</v>
      </c>
      <c r="D75" s="285">
        <f t="shared" ref="D75:E75" si="36">D76</f>
        <v>234700</v>
      </c>
      <c r="E75" s="285">
        <f t="shared" si="36"/>
        <v>243500</v>
      </c>
      <c r="F75" s="98"/>
      <c r="G75" s="98"/>
      <c r="H75" s="98"/>
    </row>
    <row r="76" spans="1:8" s="38" customFormat="1" ht="47.25">
      <c r="A76" s="109" t="s">
        <v>406</v>
      </c>
      <c r="B76" s="65" t="s">
        <v>22</v>
      </c>
      <c r="C76" s="285">
        <f>C77</f>
        <v>232400</v>
      </c>
      <c r="D76" s="285">
        <f t="shared" ref="D76:E76" si="37">D77</f>
        <v>234700</v>
      </c>
      <c r="E76" s="285">
        <f t="shared" si="37"/>
        <v>243500</v>
      </c>
      <c r="F76" s="98"/>
      <c r="G76" s="98"/>
      <c r="H76" s="98"/>
    </row>
    <row r="77" spans="1:8" s="38" customFormat="1" ht="47.25">
      <c r="A77" s="109" t="s">
        <v>407</v>
      </c>
      <c r="B77" s="65" t="s">
        <v>22</v>
      </c>
      <c r="C77" s="285">
        <f>безвозм.пост.!C5</f>
        <v>232400</v>
      </c>
      <c r="D77" s="285">
        <f>безвозм.пост.!D5</f>
        <v>234700</v>
      </c>
      <c r="E77" s="285">
        <f>безвозм.пост.!E5</f>
        <v>243500</v>
      </c>
      <c r="F77" s="98"/>
      <c r="G77" s="98"/>
      <c r="H77" s="98"/>
    </row>
    <row r="78" spans="1:8" s="57" customFormat="1" ht="15.75">
      <c r="A78" s="77" t="s">
        <v>412</v>
      </c>
      <c r="B78" s="110" t="s">
        <v>178</v>
      </c>
      <c r="C78" s="284">
        <f>C79</f>
        <v>6761527.54</v>
      </c>
      <c r="D78" s="284">
        <f t="shared" ref="D78:E78" si="38">D79</f>
        <v>4001916.58</v>
      </c>
      <c r="E78" s="284">
        <f t="shared" si="38"/>
        <v>4001916.58</v>
      </c>
      <c r="F78" s="108"/>
      <c r="G78" s="108"/>
      <c r="H78" s="108"/>
    </row>
    <row r="79" spans="1:8" s="38" customFormat="1" ht="63">
      <c r="A79" s="78" t="s">
        <v>411</v>
      </c>
      <c r="B79" s="65" t="s">
        <v>179</v>
      </c>
      <c r="C79" s="285">
        <f>C80</f>
        <v>6761527.54</v>
      </c>
      <c r="D79" s="285">
        <f t="shared" ref="D79:E79" si="39">D80</f>
        <v>4001916.58</v>
      </c>
      <c r="E79" s="285">
        <f t="shared" si="39"/>
        <v>4001916.58</v>
      </c>
      <c r="F79" s="98"/>
      <c r="G79" s="98"/>
      <c r="H79" s="98"/>
    </row>
    <row r="80" spans="1:8" s="38" customFormat="1" ht="78.75">
      <c r="A80" s="56" t="s">
        <v>410</v>
      </c>
      <c r="B80" s="65" t="s">
        <v>24</v>
      </c>
      <c r="C80" s="285">
        <f>C81</f>
        <v>6761527.54</v>
      </c>
      <c r="D80" s="285">
        <f t="shared" ref="D80:E80" si="40">D81</f>
        <v>4001916.58</v>
      </c>
      <c r="E80" s="285">
        <f t="shared" si="40"/>
        <v>4001916.58</v>
      </c>
      <c r="F80" s="98"/>
      <c r="G80" s="98"/>
      <c r="H80" s="98"/>
    </row>
    <row r="81" spans="1:8" s="38" customFormat="1" ht="78.75">
      <c r="A81" s="56" t="s">
        <v>409</v>
      </c>
      <c r="B81" s="65" t="s">
        <v>24</v>
      </c>
      <c r="C81" s="285">
        <f>безвозм.пост.!C15</f>
        <v>6761527.54</v>
      </c>
      <c r="D81" s="285">
        <f>безвозм.пост.!D15</f>
        <v>4001916.58</v>
      </c>
      <c r="E81" s="285">
        <f>безвозм.пост.!E15</f>
        <v>4001916.58</v>
      </c>
      <c r="F81" s="98"/>
      <c r="G81" s="98"/>
      <c r="H81" s="98"/>
    </row>
    <row r="82" spans="1:8" s="57" customFormat="1" ht="31.5">
      <c r="A82" s="111" t="s">
        <v>246</v>
      </c>
      <c r="B82" s="75" t="s">
        <v>413</v>
      </c>
      <c r="C82" s="286">
        <f>C83</f>
        <v>1000</v>
      </c>
      <c r="D82" s="286">
        <f t="shared" ref="D82:E84" si="41">D83</f>
        <v>1000</v>
      </c>
      <c r="E82" s="286">
        <f t="shared" si="41"/>
        <v>1000</v>
      </c>
      <c r="F82" s="108"/>
      <c r="G82" s="108"/>
      <c r="H82" s="108"/>
    </row>
    <row r="83" spans="1:8" s="38" customFormat="1" ht="31.5">
      <c r="A83" s="112" t="s">
        <v>414</v>
      </c>
      <c r="B83" s="113" t="s">
        <v>247</v>
      </c>
      <c r="C83" s="287">
        <f>C84</f>
        <v>1000</v>
      </c>
      <c r="D83" s="287">
        <f t="shared" si="41"/>
        <v>1000</v>
      </c>
      <c r="E83" s="287">
        <f t="shared" si="41"/>
        <v>1000</v>
      </c>
      <c r="F83" s="98"/>
      <c r="G83" s="98"/>
      <c r="H83" s="98"/>
    </row>
    <row r="84" spans="1:8" s="38" customFormat="1" ht="47.25">
      <c r="A84" s="112" t="s">
        <v>415</v>
      </c>
      <c r="B84" s="113" t="s">
        <v>216</v>
      </c>
      <c r="C84" s="287">
        <f>C85</f>
        <v>1000</v>
      </c>
      <c r="D84" s="287">
        <f t="shared" si="41"/>
        <v>1000</v>
      </c>
      <c r="E84" s="287">
        <f t="shared" si="41"/>
        <v>1000</v>
      </c>
      <c r="F84" s="98"/>
      <c r="G84" s="98"/>
      <c r="H84" s="98"/>
    </row>
    <row r="85" spans="1:8" s="38" customFormat="1" ht="47.25">
      <c r="A85" s="112" t="s">
        <v>416</v>
      </c>
      <c r="B85" s="113" t="s">
        <v>216</v>
      </c>
      <c r="C85" s="287">
        <v>1000</v>
      </c>
      <c r="D85" s="287">
        <v>1000</v>
      </c>
      <c r="E85" s="287">
        <v>1000</v>
      </c>
      <c r="F85" s="98"/>
      <c r="G85" s="98"/>
      <c r="H85" s="98"/>
    </row>
    <row r="86" spans="1:8" s="38" customFormat="1" ht="15.75">
      <c r="A86" s="74" t="s">
        <v>25</v>
      </c>
      <c r="B86" s="209"/>
      <c r="C86" s="210">
        <f>C12+C61</f>
        <v>21599999.960000001</v>
      </c>
      <c r="D86" s="210">
        <f>D12+D61</f>
        <v>17800000</v>
      </c>
      <c r="E86" s="210">
        <f>E12+E61</f>
        <v>18100000</v>
      </c>
      <c r="F86" s="98"/>
      <c r="G86" s="98"/>
      <c r="H86" s="114"/>
    </row>
    <row r="87" spans="1:8" s="38" customFormat="1">
      <c r="A87" s="98"/>
      <c r="B87" s="100"/>
      <c r="C87" s="115"/>
      <c r="D87" s="98"/>
      <c r="E87" s="98"/>
      <c r="F87" s="98"/>
      <c r="G87" s="98"/>
      <c r="H87" s="98"/>
    </row>
    <row r="88" spans="1:8" s="38" customFormat="1">
      <c r="A88" s="98"/>
      <c r="B88" s="100"/>
      <c r="C88" s="114"/>
      <c r="D88" s="114"/>
      <c r="E88" s="114"/>
      <c r="F88" s="98"/>
      <c r="G88" s="98"/>
      <c r="H88" s="98"/>
    </row>
    <row r="89" spans="1:8" s="38" customFormat="1">
      <c r="A89" s="98"/>
      <c r="B89" s="100"/>
      <c r="C89" s="116"/>
      <c r="D89" s="98"/>
      <c r="E89" s="98"/>
      <c r="F89" s="98"/>
      <c r="G89" s="98"/>
      <c r="H89" s="98"/>
    </row>
    <row r="90" spans="1:8">
      <c r="C90" s="128"/>
      <c r="D90" s="128"/>
    </row>
    <row r="92" spans="1:8">
      <c r="C92" s="207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B6" sqref="B6:D6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89" t="s">
        <v>201</v>
      </c>
      <c r="C1" s="489"/>
      <c r="D1" s="489"/>
    </row>
    <row r="2" spans="1:4" ht="15.75">
      <c r="B2" s="490" t="s">
        <v>33</v>
      </c>
      <c r="C2" s="490"/>
      <c r="D2" s="490"/>
    </row>
    <row r="3" spans="1:4" ht="15.75">
      <c r="B3" s="490" t="s">
        <v>123</v>
      </c>
      <c r="C3" s="490"/>
      <c r="D3" s="490"/>
    </row>
    <row r="4" spans="1:4" ht="15.75">
      <c r="B4" s="490" t="s">
        <v>27</v>
      </c>
      <c r="C4" s="490"/>
      <c r="D4" s="490"/>
    </row>
    <row r="5" spans="1:4" ht="15.75">
      <c r="B5" s="490" t="s">
        <v>28</v>
      </c>
      <c r="C5" s="490"/>
      <c r="D5" s="490"/>
    </row>
    <row r="6" spans="1:4" ht="15.75" customHeight="1">
      <c r="B6" s="481" t="s">
        <v>564</v>
      </c>
      <c r="C6" s="481"/>
      <c r="D6" s="481"/>
    </row>
    <row r="7" spans="1:4" ht="15.75">
      <c r="A7" s="88"/>
      <c r="B7" s="491"/>
      <c r="C7" s="491"/>
      <c r="D7" s="491"/>
    </row>
    <row r="8" spans="1:4" ht="37.5" customHeight="1">
      <c r="A8" s="487" t="s">
        <v>496</v>
      </c>
      <c r="B8" s="487"/>
      <c r="C8" s="488"/>
      <c r="D8" s="488"/>
    </row>
    <row r="9" spans="1:4" ht="41.25" customHeight="1">
      <c r="A9" s="88"/>
      <c r="B9" s="88"/>
      <c r="C9" s="88"/>
      <c r="D9" s="88"/>
    </row>
    <row r="10" spans="1:4" ht="15.75">
      <c r="A10" s="40" t="s">
        <v>34</v>
      </c>
      <c r="B10" s="484" t="s">
        <v>42</v>
      </c>
      <c r="C10" s="485"/>
      <c r="D10" s="486"/>
    </row>
    <row r="11" spans="1:4" ht="15.75">
      <c r="A11" s="89">
        <v>1</v>
      </c>
      <c r="B11" s="89" t="s">
        <v>263</v>
      </c>
      <c r="C11" s="89" t="s">
        <v>382</v>
      </c>
      <c r="D11" s="89" t="s">
        <v>492</v>
      </c>
    </row>
    <row r="12" spans="1:4" ht="31.5">
      <c r="A12" s="90" t="str">
        <f>'Пр. 2'!B66</f>
        <v>Дотации бюджетам сельских поселений на выравнивание бюджетной обеспеченности</v>
      </c>
      <c r="B12" s="69">
        <f>'Пр. 2'!C66</f>
        <v>6359600</v>
      </c>
      <c r="C12" s="69">
        <f>'Пр. 2'!D66</f>
        <v>6191300</v>
      </c>
      <c r="D12" s="69">
        <f>'Пр. 2'!E66</f>
        <v>6203100</v>
      </c>
    </row>
    <row r="13" spans="1:4" ht="36.75" customHeight="1">
      <c r="A13" s="90" t="s">
        <v>109</v>
      </c>
      <c r="B13" s="69">
        <f>'Пр. 2'!C69</f>
        <v>184120</v>
      </c>
      <c r="C13" s="69">
        <f>'Пр. 2'!D69</f>
        <v>0</v>
      </c>
      <c r="D13" s="69">
        <f>'Пр. 2'!E69</f>
        <v>0</v>
      </c>
    </row>
    <row r="14" spans="1:4" ht="15.75">
      <c r="A14" s="80" t="s">
        <v>23</v>
      </c>
      <c r="B14" s="69">
        <f>безвозм.пост.!C9</f>
        <v>650898</v>
      </c>
      <c r="C14" s="69">
        <f>'Пр. 2'!D73</f>
        <v>0</v>
      </c>
      <c r="D14" s="69">
        <f>'Пр. 2'!E73</f>
        <v>0</v>
      </c>
    </row>
    <row r="15" spans="1:4" ht="54" customHeight="1">
      <c r="A15" s="64" t="s">
        <v>22</v>
      </c>
      <c r="B15" s="69">
        <f>'Пр. 2'!C77</f>
        <v>232400</v>
      </c>
      <c r="C15" s="69">
        <f>'Пр. 2'!D77</f>
        <v>234700</v>
      </c>
      <c r="D15" s="69">
        <f>'Пр. 2'!E77</f>
        <v>243500</v>
      </c>
    </row>
    <row r="16" spans="1:4" ht="15.75">
      <c r="A16" s="44" t="s">
        <v>35</v>
      </c>
      <c r="B16" s="91">
        <f>SUM(B12:B15)</f>
        <v>7427018</v>
      </c>
      <c r="C16" s="91">
        <f>SUM(C12:C15)</f>
        <v>6426000</v>
      </c>
      <c r="D16" s="91">
        <f>SUM(D12:D15)</f>
        <v>6446600</v>
      </c>
    </row>
    <row r="18" spans="2:4">
      <c r="B18" s="34"/>
      <c r="C18" s="34"/>
      <c r="D18" s="34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6" sqref="B6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58" t="s">
        <v>202</v>
      </c>
    </row>
    <row r="2" spans="1:2" ht="15.75">
      <c r="B2" s="28" t="s">
        <v>33</v>
      </c>
    </row>
    <row r="3" spans="1:2" ht="15.75">
      <c r="B3" s="28" t="s">
        <v>110</v>
      </c>
    </row>
    <row r="4" spans="1:2" ht="15.75">
      <c r="B4" s="28" t="s">
        <v>27</v>
      </c>
    </row>
    <row r="5" spans="1:2" ht="15.75">
      <c r="B5" s="28" t="s">
        <v>28</v>
      </c>
    </row>
    <row r="6" spans="1:2" ht="15.75">
      <c r="B6" s="450" t="s">
        <v>564</v>
      </c>
    </row>
    <row r="7" spans="1:2" ht="15.75">
      <c r="B7" s="28"/>
    </row>
    <row r="8" spans="1:2" ht="36.75" customHeight="1">
      <c r="A8" s="492" t="s">
        <v>497</v>
      </c>
      <c r="B8" s="492"/>
    </row>
    <row r="10" spans="1:2" ht="78.75">
      <c r="A10" s="29" t="s">
        <v>39</v>
      </c>
      <c r="B10" s="29" t="s">
        <v>34</v>
      </c>
    </row>
    <row r="11" spans="1:2" ht="15.75">
      <c r="A11" s="29">
        <v>1</v>
      </c>
      <c r="B11" s="11">
        <v>2</v>
      </c>
    </row>
    <row r="12" spans="1:2" ht="15.75">
      <c r="A12" s="277">
        <v>182</v>
      </c>
      <c r="B12" s="13" t="s">
        <v>36</v>
      </c>
    </row>
    <row r="13" spans="1:2" ht="47.25">
      <c r="A13" s="107" t="s">
        <v>6</v>
      </c>
      <c r="B13" s="65" t="s">
        <v>338</v>
      </c>
    </row>
    <row r="14" spans="1:2" ht="63">
      <c r="A14" s="107" t="s">
        <v>7</v>
      </c>
      <c r="B14" s="65" t="s">
        <v>387</v>
      </c>
    </row>
    <row r="15" spans="1:2" ht="31.5">
      <c r="A15" s="107" t="s">
        <v>8</v>
      </c>
      <c r="B15" s="65" t="s">
        <v>37</v>
      </c>
    </row>
    <row r="16" spans="1:2" ht="15.75">
      <c r="A16" s="107" t="s">
        <v>322</v>
      </c>
      <c r="B16" s="65" t="s">
        <v>323</v>
      </c>
    </row>
    <row r="17" spans="1:5" ht="31.5">
      <c r="A17" s="107" t="s">
        <v>11</v>
      </c>
      <c r="B17" s="65" t="s">
        <v>26</v>
      </c>
    </row>
    <row r="18" spans="1:5" ht="31.5">
      <c r="A18" s="107" t="s">
        <v>13</v>
      </c>
      <c r="B18" s="65" t="s">
        <v>14</v>
      </c>
    </row>
    <row r="19" spans="1:5" ht="31.5">
      <c r="A19" s="107" t="s">
        <v>15</v>
      </c>
      <c r="B19" s="65" t="s">
        <v>16</v>
      </c>
    </row>
    <row r="20" spans="1:5" ht="31.5">
      <c r="A20" s="277">
        <v>923</v>
      </c>
      <c r="B20" s="12" t="s">
        <v>121</v>
      </c>
    </row>
    <row r="21" spans="1:5" ht="47.25">
      <c r="A21" s="107" t="s">
        <v>111</v>
      </c>
      <c r="B21" s="65" t="s">
        <v>148</v>
      </c>
    </row>
    <row r="22" spans="1:5" ht="47.25">
      <c r="A22" s="107" t="s">
        <v>112</v>
      </c>
      <c r="B22" s="107" t="s">
        <v>339</v>
      </c>
    </row>
    <row r="23" spans="1:5" ht="15.75">
      <c r="A23" s="107" t="s">
        <v>423</v>
      </c>
      <c r="B23" s="65" t="s">
        <v>113</v>
      </c>
    </row>
    <row r="24" spans="1:5" ht="51" customHeight="1">
      <c r="A24" s="107" t="s">
        <v>114</v>
      </c>
      <c r="B24" s="65" t="s">
        <v>341</v>
      </c>
    </row>
    <row r="25" spans="1:5" ht="31.5">
      <c r="A25" s="107" t="s">
        <v>115</v>
      </c>
      <c r="B25" s="65" t="s">
        <v>116</v>
      </c>
    </row>
    <row r="26" spans="1:5" s="196" customFormat="1" ht="15.75">
      <c r="A26" s="245" t="s">
        <v>149</v>
      </c>
      <c r="B26" s="249" t="s">
        <v>38</v>
      </c>
    </row>
    <row r="27" spans="1:5" s="196" customFormat="1" ht="15.75">
      <c r="A27" s="278" t="s">
        <v>122</v>
      </c>
      <c r="B27" s="250" t="s">
        <v>31</v>
      </c>
    </row>
    <row r="28" spans="1:5" s="196" customFormat="1" ht="47.25">
      <c r="A28" s="245" t="s">
        <v>422</v>
      </c>
      <c r="B28" s="246" t="s">
        <v>421</v>
      </c>
      <c r="E28" s="248"/>
    </row>
    <row r="29" spans="1:5" s="196" customFormat="1" ht="47.25" customHeight="1">
      <c r="A29" s="245" t="s">
        <v>420</v>
      </c>
      <c r="B29" s="247" t="s">
        <v>419</v>
      </c>
    </row>
    <row r="30" spans="1:5" ht="15.75">
      <c r="A30" s="107" t="s">
        <v>396</v>
      </c>
      <c r="B30" s="65" t="s">
        <v>21</v>
      </c>
    </row>
    <row r="31" spans="1:5" ht="15.75">
      <c r="A31" s="258" t="s">
        <v>399</v>
      </c>
      <c r="B31" s="65" t="s">
        <v>109</v>
      </c>
    </row>
    <row r="32" spans="1:5" ht="15.75">
      <c r="A32" s="279" t="s">
        <v>403</v>
      </c>
      <c r="B32" s="79" t="s">
        <v>23</v>
      </c>
    </row>
    <row r="33" spans="1:2" ht="31.5">
      <c r="A33" s="107" t="s">
        <v>407</v>
      </c>
      <c r="B33" s="65" t="s">
        <v>22</v>
      </c>
    </row>
    <row r="34" spans="1:2" ht="31.5">
      <c r="A34" s="280" t="s">
        <v>408</v>
      </c>
      <c r="B34" s="190" t="s">
        <v>335</v>
      </c>
    </row>
    <row r="35" spans="1:2" s="196" customFormat="1" ht="47.25">
      <c r="A35" s="245" t="s">
        <v>418</v>
      </c>
      <c r="B35" s="246" t="s">
        <v>417</v>
      </c>
    </row>
    <row r="36" spans="1:2" ht="47.25">
      <c r="A36" s="107" t="s">
        <v>409</v>
      </c>
      <c r="B36" s="65" t="s">
        <v>24</v>
      </c>
    </row>
    <row r="37" spans="1:2" ht="31.5">
      <c r="A37" s="281" t="s">
        <v>416</v>
      </c>
      <c r="B37" s="113" t="s">
        <v>216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activeCell="B23" sqref="B23"/>
    </sheetView>
  </sheetViews>
  <sheetFormatPr defaultRowHeight="15"/>
  <cols>
    <col min="1" max="1" width="28.140625" style="37" customWidth="1"/>
    <col min="2" max="2" width="44.28515625" style="37" customWidth="1"/>
    <col min="3" max="5" width="15.85546875" style="37" customWidth="1"/>
  </cols>
  <sheetData>
    <row r="1" spans="1:5" ht="15.75">
      <c r="B1" s="118"/>
      <c r="C1" s="494" t="s">
        <v>203</v>
      </c>
      <c r="D1" s="494"/>
      <c r="E1" s="494"/>
    </row>
    <row r="2" spans="1:5" ht="15.75">
      <c r="C2" s="491" t="s">
        <v>33</v>
      </c>
      <c r="D2" s="491"/>
      <c r="E2" s="491"/>
    </row>
    <row r="3" spans="1:5" ht="15.75">
      <c r="C3" s="491" t="s">
        <v>110</v>
      </c>
      <c r="D3" s="491"/>
      <c r="E3" s="491"/>
    </row>
    <row r="4" spans="1:5" ht="15.75">
      <c r="C4" s="491" t="s">
        <v>27</v>
      </c>
      <c r="D4" s="491"/>
      <c r="E4" s="491"/>
    </row>
    <row r="5" spans="1:5" ht="15.75">
      <c r="C5" s="491" t="s">
        <v>28</v>
      </c>
      <c r="D5" s="491"/>
      <c r="E5" s="491"/>
    </row>
    <row r="6" spans="1:5" ht="15.75">
      <c r="C6" s="493" t="s">
        <v>564</v>
      </c>
      <c r="D6" s="493"/>
      <c r="E6" s="493"/>
    </row>
    <row r="7" spans="1:5" ht="15.75">
      <c r="B7" s="97"/>
    </row>
    <row r="8" spans="1:5" ht="30" customHeight="1">
      <c r="A8" s="451" t="s">
        <v>498</v>
      </c>
      <c r="B8" s="451"/>
      <c r="C8" s="451"/>
      <c r="D8" s="451"/>
      <c r="E8" s="451"/>
    </row>
    <row r="10" spans="1:5" ht="63">
      <c r="A10" s="40" t="s">
        <v>40</v>
      </c>
      <c r="B10" s="40" t="s">
        <v>41</v>
      </c>
      <c r="C10" s="484" t="s">
        <v>42</v>
      </c>
      <c r="D10" s="485"/>
      <c r="E10" s="486"/>
    </row>
    <row r="11" spans="1:5" ht="21" customHeight="1">
      <c r="A11" s="484"/>
      <c r="B11" s="486"/>
      <c r="C11" s="89" t="s">
        <v>263</v>
      </c>
      <c r="D11" s="89" t="s">
        <v>382</v>
      </c>
      <c r="E11" s="89" t="s">
        <v>492</v>
      </c>
    </row>
    <row r="12" spans="1:5" ht="47.25">
      <c r="A12" s="292" t="s">
        <v>43</v>
      </c>
      <c r="B12" s="258" t="s">
        <v>458</v>
      </c>
      <c r="C12" s="69">
        <f>C19+C14</f>
        <v>0</v>
      </c>
      <c r="D12" s="69">
        <f>D19+D14</f>
        <v>0</v>
      </c>
      <c r="E12" s="69">
        <f>E19+E14</f>
        <v>0</v>
      </c>
    </row>
    <row r="13" spans="1:5" ht="31.5">
      <c r="A13" s="241" t="s">
        <v>44</v>
      </c>
      <c r="B13" s="258" t="s">
        <v>455</v>
      </c>
      <c r="C13" s="69">
        <f>C23+C18</f>
        <v>0</v>
      </c>
      <c r="D13" s="69">
        <f>D23+D18</f>
        <v>0</v>
      </c>
      <c r="E13" s="69">
        <f>E23+E18</f>
        <v>0</v>
      </c>
    </row>
    <row r="14" spans="1:5" ht="31.5">
      <c r="A14" s="241" t="s">
        <v>45</v>
      </c>
      <c r="B14" s="258" t="s">
        <v>459</v>
      </c>
      <c r="C14" s="69">
        <f>C15</f>
        <v>-21599999.960000001</v>
      </c>
      <c r="D14" s="69">
        <f t="shared" ref="D14:E14" si="0">D15</f>
        <v>-17800000</v>
      </c>
      <c r="E14" s="69">
        <f t="shared" si="0"/>
        <v>-18100000</v>
      </c>
    </row>
    <row r="15" spans="1:5" ht="31.5">
      <c r="A15" s="241" t="s">
        <v>46</v>
      </c>
      <c r="B15" s="258" t="s">
        <v>47</v>
      </c>
      <c r="C15" s="69">
        <f>C16</f>
        <v>-21599999.960000001</v>
      </c>
      <c r="D15" s="69">
        <f t="shared" ref="D15:E16" si="1">D16</f>
        <v>-17800000</v>
      </c>
      <c r="E15" s="69">
        <f t="shared" si="1"/>
        <v>-18100000</v>
      </c>
    </row>
    <row r="16" spans="1:5" ht="31.5">
      <c r="A16" s="241" t="s">
        <v>48</v>
      </c>
      <c r="B16" s="258" t="s">
        <v>49</v>
      </c>
      <c r="C16" s="69">
        <f>C17</f>
        <v>-21599999.960000001</v>
      </c>
      <c r="D16" s="69">
        <f t="shared" si="1"/>
        <v>-17800000</v>
      </c>
      <c r="E16" s="69">
        <f t="shared" si="1"/>
        <v>-18100000</v>
      </c>
    </row>
    <row r="17" spans="1:5" ht="31.5">
      <c r="A17" s="241" t="s">
        <v>460</v>
      </c>
      <c r="B17" s="258" t="s">
        <v>50</v>
      </c>
      <c r="C17" s="69">
        <f>C18</f>
        <v>-21599999.960000001</v>
      </c>
      <c r="D17" s="69">
        <f t="shared" ref="D17:E17" si="2">D18</f>
        <v>-17800000</v>
      </c>
      <c r="E17" s="69">
        <f t="shared" si="2"/>
        <v>-18100000</v>
      </c>
    </row>
    <row r="18" spans="1:5" ht="31.5">
      <c r="A18" s="241" t="s">
        <v>180</v>
      </c>
      <c r="B18" s="258" t="s">
        <v>50</v>
      </c>
      <c r="C18" s="69">
        <f>-'Пр. 2'!C86</f>
        <v>-21599999.960000001</v>
      </c>
      <c r="D18" s="69">
        <f>-'Пр. 2'!D86</f>
        <v>-17800000</v>
      </c>
      <c r="E18" s="69">
        <f>-'Пр. 2'!E86</f>
        <v>-18100000</v>
      </c>
    </row>
    <row r="19" spans="1:5" ht="31.5">
      <c r="A19" s="241" t="s">
        <v>51</v>
      </c>
      <c r="B19" s="258" t="s">
        <v>52</v>
      </c>
      <c r="C19" s="69">
        <f>C20</f>
        <v>21599999.960000001</v>
      </c>
      <c r="D19" s="69">
        <f t="shared" ref="D19:E19" si="3">D20</f>
        <v>17800000</v>
      </c>
      <c r="E19" s="69">
        <f t="shared" si="3"/>
        <v>18100000</v>
      </c>
    </row>
    <row r="20" spans="1:5" ht="31.5">
      <c r="A20" s="241" t="s">
        <v>53</v>
      </c>
      <c r="B20" s="258" t="s">
        <v>54</v>
      </c>
      <c r="C20" s="69">
        <f>C21</f>
        <v>21599999.960000001</v>
      </c>
      <c r="D20" s="69">
        <f t="shared" ref="D20:E21" si="4">D21</f>
        <v>17800000</v>
      </c>
      <c r="E20" s="69">
        <f t="shared" si="4"/>
        <v>18100000</v>
      </c>
    </row>
    <row r="21" spans="1:5" ht="31.5">
      <c r="A21" s="241" t="s">
        <v>55</v>
      </c>
      <c r="B21" s="258" t="s">
        <v>56</v>
      </c>
      <c r="C21" s="69">
        <f>C22</f>
        <v>21599999.960000001</v>
      </c>
      <c r="D21" s="69">
        <f t="shared" si="4"/>
        <v>17800000</v>
      </c>
      <c r="E21" s="69">
        <f t="shared" si="4"/>
        <v>18100000</v>
      </c>
    </row>
    <row r="22" spans="1:5" ht="31.5">
      <c r="A22" s="241" t="s">
        <v>461</v>
      </c>
      <c r="B22" s="258" t="s">
        <v>57</v>
      </c>
      <c r="C22" s="69">
        <f>C23</f>
        <v>21599999.960000001</v>
      </c>
      <c r="D22" s="69">
        <f t="shared" ref="D22:E22" si="5">D23</f>
        <v>17800000</v>
      </c>
      <c r="E22" s="69">
        <f t="shared" si="5"/>
        <v>18100000</v>
      </c>
    </row>
    <row r="23" spans="1:5" ht="31.5">
      <c r="A23" s="241" t="s">
        <v>181</v>
      </c>
      <c r="B23" s="258" t="s">
        <v>57</v>
      </c>
      <c r="C23" s="69">
        <f>'Пр. 9'!G75</f>
        <v>21599999.960000001</v>
      </c>
      <c r="D23" s="69">
        <f>Пр.10!G73+у.у!A12</f>
        <v>17800000</v>
      </c>
      <c r="E23" s="69">
        <f>Пр.10!H73+у.у!B12</f>
        <v>18100000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для депутатов</vt:lpstr>
      <vt:lpstr>пр.р.</vt:lpstr>
      <vt:lpstr>безвозм.пост.</vt:lpstr>
      <vt:lpstr>план работы</vt:lpstr>
      <vt:lpstr>Пр. 1</vt:lpstr>
      <vt:lpstr>Пр. 2</vt:lpstr>
      <vt:lpstr>Пр. 3</vt:lpstr>
      <vt:lpstr>Пр. 4</vt:lpstr>
      <vt:lpstr>Пр. 5</vt:lpstr>
      <vt:lpstr>Пр. 6</vt:lpstr>
      <vt:lpstr>Пр. 7 </vt:lpstr>
      <vt:lpstr>Пр. 8</vt:lpstr>
      <vt:lpstr>Пр. 9</vt:lpstr>
      <vt:lpstr>Пр.10</vt:lpstr>
      <vt:lpstr>Пр. 11</vt:lpstr>
      <vt:lpstr>Пр. 12</vt:lpstr>
      <vt:lpstr>Пр. 13</vt:lpstr>
      <vt:lpstr>у.у</vt:lpstr>
      <vt:lpstr>безвозм.пост.!Область_печати</vt:lpstr>
      <vt:lpstr>'для депутатов'!Область_печати</vt:lpstr>
      <vt:lpstr>'план работы'!Область_печати</vt:lpstr>
      <vt:lpstr>'Пр. 5'!Область_печати</vt:lpstr>
      <vt:lpstr>'Пр. 9'!Область_печати</vt:lpstr>
      <vt:lpstr>Пр.10!Область_печати</vt:lpstr>
      <vt:lpstr>пр.р.!Область_печати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2021-02-09T07:45:46Z</cp:lastPrinted>
  <dcterms:created xsi:type="dcterms:W3CDTF">2016-06-27T10:52:24Z</dcterms:created>
  <dcterms:modified xsi:type="dcterms:W3CDTF">2021-02-25T05:39:29Z</dcterms:modified>
</cp:coreProperties>
</file>