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76" firstSheet="2" activeTab="14"/>
  </bookViews>
  <sheets>
    <sheet name="безвозм.пост." sheetId="25" state="hidden" r:id="rId1"/>
    <sheet name="план работы" sheetId="32" state="hidden" r:id="rId2"/>
    <sheet name="Пр. 1" sheetId="2" r:id="rId3"/>
    <sheet name="Пр. 2" sheetId="1" r:id="rId4"/>
    <sheet name="Пр. 3" sheetId="4" r:id="rId5"/>
    <sheet name="Пр. 4" sheetId="27" r:id="rId6"/>
    <sheet name="Пр. 5" sheetId="16" r:id="rId7"/>
    <sheet name="Пр. 6" sheetId="8" r:id="rId8"/>
    <sheet name="Пр. 7 " sheetId="30" r:id="rId9"/>
    <sheet name="Пр. 8" sheetId="31" r:id="rId10"/>
    <sheet name="Пр. 9" sheetId="17" r:id="rId11"/>
    <sheet name="Пр.10" sheetId="23" r:id="rId12"/>
    <sheet name="Пр. 11" sheetId="21" r:id="rId13"/>
    <sheet name="Пр. 12" sheetId="19" r:id="rId14"/>
    <sheet name="Пр. 13" sheetId="13" r:id="rId15"/>
    <sheet name="у.у" sheetId="38" state="hidden" r:id="rId16"/>
  </sheets>
  <definedNames>
    <definedName name="_xlnm.Print_Area" localSheetId="0">безвозм.пост.!$B$1:$E$61</definedName>
    <definedName name="_xlnm.Print_Area" localSheetId="1">'план работы'!$A$2:$E$59</definedName>
    <definedName name="_xlnm.Print_Area" localSheetId="6">'Пр. 5'!$A$1:$E$26</definedName>
    <definedName name="_xlnm.Print_Area" localSheetId="10">'Пр. 9'!$A$1:$G$75</definedName>
    <definedName name="_xlnm.Print_Area" localSheetId="11">Пр.10!$A$1:$H$73</definedName>
  </definedNames>
  <calcPr calcId="124519"/>
</workbook>
</file>

<file path=xl/calcChain.xml><?xml version="1.0" encoding="utf-8"?>
<calcChain xmlns="http://schemas.openxmlformats.org/spreadsheetml/2006/main">
  <c r="F39" i="31"/>
  <c r="E39"/>
  <c r="F49"/>
  <c r="E49"/>
  <c r="E48" s="1"/>
  <c r="F47"/>
  <c r="F46" s="1"/>
  <c r="E47"/>
  <c r="E46" s="1"/>
  <c r="F48"/>
  <c r="G21" i="17"/>
  <c r="G22"/>
  <c r="E26" i="30" s="1"/>
  <c r="E24" i="32"/>
  <c r="E25"/>
  <c r="G48"/>
  <c r="G44"/>
  <c r="G37"/>
  <c r="G36" s="1"/>
  <c r="G25"/>
  <c r="G24"/>
  <c r="G8"/>
  <c r="G43" l="1"/>
  <c r="G35"/>
  <c r="G4" s="1"/>
  <c r="G9" i="25" l="1"/>
  <c r="E48" i="32"/>
  <c r="E23" i="25" l="1"/>
  <c r="F33" i="31"/>
  <c r="F32" s="1"/>
  <c r="E33"/>
  <c r="E32" s="1"/>
  <c r="E32" i="30"/>
  <c r="E33"/>
  <c r="E26" i="21"/>
  <c r="D26"/>
  <c r="C26"/>
  <c r="G35" i="17"/>
  <c r="H35" i="23"/>
  <c r="G35"/>
  <c r="H40"/>
  <c r="H41"/>
  <c r="G41"/>
  <c r="G40" s="1"/>
  <c r="G42" i="17"/>
  <c r="G41" s="1"/>
  <c r="E22" i="25" l="1"/>
  <c r="D23" l="1"/>
  <c r="D22"/>
  <c r="C35"/>
  <c r="C36" s="1"/>
  <c r="C31"/>
  <c r="C32" s="1"/>
  <c r="H45" i="23"/>
  <c r="G45"/>
  <c r="C17" i="21"/>
  <c r="H22" i="23"/>
  <c r="G22"/>
  <c r="C15" i="1"/>
  <c r="H48" i="32"/>
  <c r="H44"/>
  <c r="H37"/>
  <c r="H25"/>
  <c r="H24"/>
  <c r="H8"/>
  <c r="F43" i="31"/>
  <c r="E43"/>
  <c r="E19" i="1"/>
  <c r="H43" i="32" l="1"/>
  <c r="H35"/>
  <c r="H4" s="1"/>
  <c r="H36"/>
  <c r="E8" l="1"/>
  <c r="E37"/>
  <c r="E36" s="1"/>
  <c r="G74" i="17" s="1"/>
  <c r="D5" i="25"/>
  <c r="C5"/>
  <c r="C21"/>
  <c r="G38" i="23"/>
  <c r="G61" l="1"/>
  <c r="G61" i="17"/>
  <c r="E56" i="30" s="1"/>
  <c r="G38" i="17"/>
  <c r="E43" i="30" s="1"/>
  <c r="H30" i="23"/>
  <c r="H31"/>
  <c r="G31"/>
  <c r="G30"/>
  <c r="G31" i="17"/>
  <c r="G30"/>
  <c r="E5" i="25"/>
  <c r="E69" i="30"/>
  <c r="G29" i="17" l="1"/>
  <c r="E68" i="30"/>
  <c r="E21" i="25"/>
  <c r="D21"/>
  <c r="C10" l="1"/>
  <c r="H68" i="23"/>
  <c r="F68" i="31" s="1"/>
  <c r="G68" i="23"/>
  <c r="E68" i="31" s="1"/>
  <c r="G70" i="17"/>
  <c r="G69" s="1"/>
  <c r="G19" i="23"/>
  <c r="H38"/>
  <c r="H37"/>
  <c r="F42" i="31" s="1"/>
  <c r="G37" i="23"/>
  <c r="E42" i="31" s="1"/>
  <c r="G39" i="17"/>
  <c r="G37"/>
  <c r="F67" i="31" l="1"/>
  <c r="E67"/>
  <c r="E42" i="30"/>
  <c r="C11" i="25"/>
  <c r="H67" i="23"/>
  <c r="G67"/>
  <c r="E30" i="31"/>
  <c r="G49" i="17"/>
  <c r="E69" i="1"/>
  <c r="D69"/>
  <c r="E73"/>
  <c r="D73"/>
  <c r="C69"/>
  <c r="E44" i="32" l="1"/>
  <c r="G56" i="23"/>
  <c r="H56" s="1"/>
  <c r="E43" i="32" l="1"/>
  <c r="G59" i="17" s="1"/>
  <c r="E35" i="32"/>
  <c r="A12" i="4"/>
  <c r="E22" i="1"/>
  <c r="E21" s="1"/>
  <c r="D22"/>
  <c r="D21" s="1"/>
  <c r="C22"/>
  <c r="C21" s="1"/>
  <c r="H20" i="23"/>
  <c r="H19"/>
  <c r="G18"/>
  <c r="H18" s="1"/>
  <c r="G15"/>
  <c r="H15" s="1"/>
  <c r="C66" i="1"/>
  <c r="D66"/>
  <c r="C17"/>
  <c r="G48" i="17"/>
  <c r="G34"/>
  <c r="E4" i="32" l="1"/>
  <c r="H55" i="23"/>
  <c r="G56" i="17"/>
  <c r="G47" i="23"/>
  <c r="G47" i="17"/>
  <c r="D42" i="25"/>
  <c r="E42"/>
  <c r="C42"/>
  <c r="B13" i="4"/>
  <c r="H66" i="23"/>
  <c r="G66"/>
  <c r="G65" s="1"/>
  <c r="G46" i="17"/>
  <c r="G64"/>
  <c r="H47" i="23" l="1"/>
  <c r="C18" i="25"/>
  <c r="E47" i="30"/>
  <c r="E46" s="1"/>
  <c r="H39" i="23" l="1"/>
  <c r="G39"/>
  <c r="H44"/>
  <c r="H43" s="1"/>
  <c r="G44"/>
  <c r="G43" s="1"/>
  <c r="E28" i="21" l="1"/>
  <c r="D28"/>
  <c r="H36" i="23"/>
  <c r="G36"/>
  <c r="H61"/>
  <c r="H62"/>
  <c r="G62"/>
  <c r="H63"/>
  <c r="G63"/>
  <c r="D34" i="25"/>
  <c r="E34"/>
  <c r="D80" i="1"/>
  <c r="D79" s="1"/>
  <c r="D78" s="1"/>
  <c r="E80"/>
  <c r="E79" s="1"/>
  <c r="E78" s="1"/>
  <c r="C80"/>
  <c r="C79" s="1"/>
  <c r="C78" s="1"/>
  <c r="G64" i="23" l="1"/>
  <c r="D18" i="25"/>
  <c r="D84" i="1" s="1"/>
  <c r="H64" i="23"/>
  <c r="E18" i="25"/>
  <c r="E84" i="1" s="1"/>
  <c r="E66"/>
  <c r="C13" i="4"/>
  <c r="D13"/>
  <c r="D77" i="1"/>
  <c r="E77"/>
  <c r="C77"/>
  <c r="H21" i="23" l="1"/>
  <c r="F15" i="31"/>
  <c r="F16"/>
  <c r="F17"/>
  <c r="F18"/>
  <c r="F20"/>
  <c r="F21"/>
  <c r="F23"/>
  <c r="F24"/>
  <c r="F26"/>
  <c r="F28"/>
  <c r="F30"/>
  <c r="F31"/>
  <c r="F36"/>
  <c r="F38"/>
  <c r="F41"/>
  <c r="F40" s="1"/>
  <c r="F45"/>
  <c r="F53"/>
  <c r="F54"/>
  <c r="F55"/>
  <c r="F61"/>
  <c r="F62"/>
  <c r="F63"/>
  <c r="E38"/>
  <c r="E38" i="30"/>
  <c r="E37" s="1"/>
  <c r="G70" i="23"/>
  <c r="F52" i="31"/>
  <c r="D17" i="1"/>
  <c r="E17"/>
  <c r="G40" i="17"/>
  <c r="G36" s="1"/>
  <c r="C38" i="1"/>
  <c r="C37" s="1"/>
  <c r="C36" s="1"/>
  <c r="D38"/>
  <c r="D37" s="1"/>
  <c r="D36" s="1"/>
  <c r="E38"/>
  <c r="E37" s="1"/>
  <c r="E36" s="1"/>
  <c r="F14" i="31" l="1"/>
  <c r="F29"/>
  <c r="F51"/>
  <c r="G72" i="23"/>
  <c r="H70"/>
  <c r="F35" i="31"/>
  <c r="F25"/>
  <c r="F22"/>
  <c r="E37"/>
  <c r="F44"/>
  <c r="F37"/>
  <c r="F27"/>
  <c r="F19"/>
  <c r="C33" i="1"/>
  <c r="C32" s="1"/>
  <c r="A5" i="38" l="1"/>
  <c r="A11" s="1"/>
  <c r="F34" i="31"/>
  <c r="F57"/>
  <c r="F56" s="1"/>
  <c r="H72" i="23"/>
  <c r="F13" i="31"/>
  <c r="B5" i="38" l="1"/>
  <c r="B11" s="1"/>
  <c r="F59" i="31"/>
  <c r="F58" s="1"/>
  <c r="G23" i="17" l="1"/>
  <c r="C18" i="21" s="1"/>
  <c r="G23" i="23"/>
  <c r="D18" i="21" s="1"/>
  <c r="H23" i="23"/>
  <c r="E18" i="21" s="1"/>
  <c r="E62" i="31"/>
  <c r="E59"/>
  <c r="E57"/>
  <c r="E53"/>
  <c r="E54"/>
  <c r="E55"/>
  <c r="E52"/>
  <c r="E45"/>
  <c r="E41"/>
  <c r="E40" s="1"/>
  <c r="E36"/>
  <c r="E31"/>
  <c r="E29" s="1"/>
  <c r="E28"/>
  <c r="E24"/>
  <c r="E23"/>
  <c r="E21"/>
  <c r="E20"/>
  <c r="E18"/>
  <c r="E17"/>
  <c r="E16"/>
  <c r="E15"/>
  <c r="H71" i="23"/>
  <c r="H69"/>
  <c r="E35" i="21" s="1"/>
  <c r="F64" i="31"/>
  <c r="H60" i="23"/>
  <c r="H50"/>
  <c r="H49" s="1"/>
  <c r="E31" i="21" s="1"/>
  <c r="H46" i="23"/>
  <c r="H42" s="1"/>
  <c r="H33"/>
  <c r="H29"/>
  <c r="H28" s="1"/>
  <c r="H25"/>
  <c r="H17"/>
  <c r="H16" s="1"/>
  <c r="H14"/>
  <c r="G71"/>
  <c r="G69"/>
  <c r="D35" i="21" s="1"/>
  <c r="G55" i="23"/>
  <c r="G50"/>
  <c r="G49" s="1"/>
  <c r="D31" i="21" s="1"/>
  <c r="G46" i="23"/>
  <c r="G33"/>
  <c r="G29"/>
  <c r="G28" s="1"/>
  <c r="G25"/>
  <c r="E26" i="31"/>
  <c r="G17" i="23"/>
  <c r="G16" s="1"/>
  <c r="G14"/>
  <c r="E63" i="30"/>
  <c r="E60"/>
  <c r="E59" s="1"/>
  <c r="E58"/>
  <c r="E57" s="1"/>
  <c r="E55"/>
  <c r="E54"/>
  <c r="E53"/>
  <c r="E52"/>
  <c r="E45"/>
  <c r="E44" s="1"/>
  <c r="E41"/>
  <c r="E40" s="1"/>
  <c r="E36"/>
  <c r="E35" s="1"/>
  <c r="E34" s="1"/>
  <c r="E31"/>
  <c r="E30"/>
  <c r="E28"/>
  <c r="E27" s="1"/>
  <c r="E24"/>
  <c r="E23"/>
  <c r="E21"/>
  <c r="E20"/>
  <c r="E18"/>
  <c r="E17"/>
  <c r="E16"/>
  <c r="E15"/>
  <c r="H13" i="23" l="1"/>
  <c r="D29" i="21"/>
  <c r="D27" s="1"/>
  <c r="G42" i="23"/>
  <c r="D23" i="21"/>
  <c r="D22" s="1"/>
  <c r="G32" i="23"/>
  <c r="E23" i="21"/>
  <c r="E22" s="1"/>
  <c r="H32" i="23"/>
  <c r="E51" i="30"/>
  <c r="E22"/>
  <c r="E29"/>
  <c r="E51" i="31"/>
  <c r="E25" i="21"/>
  <c r="D25"/>
  <c r="E14" i="30"/>
  <c r="E25" i="31"/>
  <c r="E35"/>
  <c r="E34" s="1"/>
  <c r="E44"/>
  <c r="E27"/>
  <c r="E56"/>
  <c r="E19" i="30"/>
  <c r="F60" i="31"/>
  <c r="H65" i="23"/>
  <c r="F66" i="31"/>
  <c r="E58"/>
  <c r="E14"/>
  <c r="E19"/>
  <c r="E22"/>
  <c r="E29" i="21"/>
  <c r="E27" s="1"/>
  <c r="E24"/>
  <c r="D24"/>
  <c r="G21" i="23"/>
  <c r="G13" s="1"/>
  <c r="E61" i="31"/>
  <c r="C25" i="21"/>
  <c r="E13" i="31" l="1"/>
  <c r="H12" i="23"/>
  <c r="G12"/>
  <c r="H54"/>
  <c r="H53" s="1"/>
  <c r="E33" i="21" s="1"/>
  <c r="F65" i="31"/>
  <c r="G45" i="17"/>
  <c r="C24" i="21"/>
  <c r="H52" i="23" l="1"/>
  <c r="H73" s="1"/>
  <c r="E49" i="30"/>
  <c r="E48" s="1"/>
  <c r="E39" s="1"/>
  <c r="G44" i="17"/>
  <c r="F50" i="31"/>
  <c r="F12" s="1"/>
  <c r="C28" i="21" l="1"/>
  <c r="E23" i="16"/>
  <c r="G63" i="17"/>
  <c r="G68"/>
  <c r="E22" i="16" l="1"/>
  <c r="E21" s="1"/>
  <c r="G67" i="17"/>
  <c r="E62" i="30"/>
  <c r="E67"/>
  <c r="E66" s="1"/>
  <c r="G65" i="17"/>
  <c r="G66"/>
  <c r="C84" i="1"/>
  <c r="D87"/>
  <c r="D86" s="1"/>
  <c r="D85" s="1"/>
  <c r="E87"/>
  <c r="E86" s="1"/>
  <c r="E85" s="1"/>
  <c r="C87"/>
  <c r="C86" s="1"/>
  <c r="C85" s="1"/>
  <c r="E66" i="31" l="1"/>
  <c r="E65" s="1"/>
  <c r="G62" i="17"/>
  <c r="E63" i="31"/>
  <c r="E65" i="30"/>
  <c r="E64"/>
  <c r="C59" i="1"/>
  <c r="C58" s="1"/>
  <c r="C57" s="1"/>
  <c r="E61" i="30" l="1"/>
  <c r="E50" s="1"/>
  <c r="G60" i="23"/>
  <c r="G54" s="1"/>
  <c r="E64" i="31"/>
  <c r="D68" i="1"/>
  <c r="D67" s="1"/>
  <c r="E68"/>
  <c r="E67" s="1"/>
  <c r="C68"/>
  <c r="C67" s="1"/>
  <c r="E60" i="31" l="1"/>
  <c r="E50" s="1"/>
  <c r="E12" s="1"/>
  <c r="G53" i="23"/>
  <c r="G52" s="1"/>
  <c r="D33" i="21" l="1"/>
  <c r="G73" i="23"/>
  <c r="G33" i="17"/>
  <c r="E17" i="21"/>
  <c r="G17" i="17"/>
  <c r="C23" i="21" l="1"/>
  <c r="C22" s="1"/>
  <c r="G32" i="17"/>
  <c r="D23" i="16"/>
  <c r="B14" i="4"/>
  <c r="C73" i="1"/>
  <c r="E25" i="30"/>
  <c r="E13" s="1"/>
  <c r="D17" i="21"/>
  <c r="G25" i="17"/>
  <c r="D22" i="16" l="1"/>
  <c r="D21" s="1"/>
  <c r="G55" i="17"/>
  <c r="E70" i="30"/>
  <c r="E12" s="1"/>
  <c r="D83" i="1"/>
  <c r="G54" i="17" l="1"/>
  <c r="C33" i="21" l="1"/>
  <c r="C32" s="1"/>
  <c r="E30"/>
  <c r="D30"/>
  <c r="D55" i="1"/>
  <c r="E55"/>
  <c r="C55"/>
  <c r="D51"/>
  <c r="E51"/>
  <c r="C51"/>
  <c r="D46"/>
  <c r="D45" s="1"/>
  <c r="D44" s="1"/>
  <c r="E46"/>
  <c r="E45" s="1"/>
  <c r="E44" s="1"/>
  <c r="C46"/>
  <c r="C45" s="1"/>
  <c r="C44" s="1"/>
  <c r="D41"/>
  <c r="E41"/>
  <c r="C41"/>
  <c r="C40" s="1"/>
  <c r="D33"/>
  <c r="D32" s="1"/>
  <c r="E33"/>
  <c r="E32" s="1"/>
  <c r="D30"/>
  <c r="D29" s="1"/>
  <c r="E30"/>
  <c r="E29" s="1"/>
  <c r="C30"/>
  <c r="C29" s="1"/>
  <c r="D26"/>
  <c r="E26"/>
  <c r="C26"/>
  <c r="D19"/>
  <c r="C19"/>
  <c r="D15"/>
  <c r="E15"/>
  <c r="D35" l="1"/>
  <c r="D40"/>
  <c r="E35"/>
  <c r="E40"/>
  <c r="E53"/>
  <c r="E54"/>
  <c r="D53"/>
  <c r="D54"/>
  <c r="C53"/>
  <c r="C54"/>
  <c r="C35"/>
  <c r="D49"/>
  <c r="D48" s="1"/>
  <c r="D50"/>
  <c r="C49"/>
  <c r="C50"/>
  <c r="E49"/>
  <c r="E48" s="1"/>
  <c r="E50"/>
  <c r="E28"/>
  <c r="E14"/>
  <c r="E13" s="1"/>
  <c r="C14"/>
  <c r="C28"/>
  <c r="D14"/>
  <c r="D13" s="1"/>
  <c r="D28"/>
  <c r="C48" l="1"/>
  <c r="C13"/>
  <c r="C72" l="1"/>
  <c r="D72"/>
  <c r="D71" s="1"/>
  <c r="D70" s="1"/>
  <c r="E72"/>
  <c r="E71" s="1"/>
  <c r="E70" s="1"/>
  <c r="C71" l="1"/>
  <c r="C70" s="1"/>
  <c r="C31" i="21"/>
  <c r="C30" l="1"/>
  <c r="E34"/>
  <c r="D34"/>
  <c r="C35"/>
  <c r="C34" s="1"/>
  <c r="E15"/>
  <c r="D15"/>
  <c r="C15"/>
  <c r="E76" i="1"/>
  <c r="E75" s="1"/>
  <c r="E74" s="1"/>
  <c r="D76"/>
  <c r="D75" s="1"/>
  <c r="D74" s="1"/>
  <c r="D21" i="21"/>
  <c r="D20" s="1"/>
  <c r="E21"/>
  <c r="E20" s="1"/>
  <c r="G73" i="17"/>
  <c r="G71"/>
  <c r="G51"/>
  <c r="G50" s="1"/>
  <c r="C19" i="21"/>
  <c r="G14" i="17"/>
  <c r="E65" i="1"/>
  <c r="E64" s="1"/>
  <c r="E63" s="1"/>
  <c r="D65"/>
  <c r="D64" s="1"/>
  <c r="D63" s="1"/>
  <c r="C65"/>
  <c r="C64" s="1"/>
  <c r="E83"/>
  <c r="E82" s="1"/>
  <c r="E81" s="1"/>
  <c r="D82"/>
  <c r="D81" s="1"/>
  <c r="G53" i="17" l="1"/>
  <c r="D62" i="1"/>
  <c r="E62"/>
  <c r="E61"/>
  <c r="C63"/>
  <c r="D61"/>
  <c r="G43" i="17"/>
  <c r="C29" i="21"/>
  <c r="C83" i="1"/>
  <c r="C82" s="1"/>
  <c r="C81" s="1"/>
  <c r="B15" i="4"/>
  <c r="C76" i="1"/>
  <c r="C75" s="1"/>
  <c r="C74" s="1"/>
  <c r="D32" i="21"/>
  <c r="C21"/>
  <c r="C20" s="1"/>
  <c r="G28" i="17"/>
  <c r="C15" i="4"/>
  <c r="D15"/>
  <c r="D14"/>
  <c r="C14"/>
  <c r="C12"/>
  <c r="D12"/>
  <c r="B12"/>
  <c r="E25" i="1"/>
  <c r="D25"/>
  <c r="C25"/>
  <c r="E43"/>
  <c r="D43"/>
  <c r="C43"/>
  <c r="C27" i="21" l="1"/>
  <c r="C62" i="1"/>
  <c r="B16" i="4"/>
  <c r="D16"/>
  <c r="C16"/>
  <c r="E24" i="1"/>
  <c r="E12" s="1"/>
  <c r="D24"/>
  <c r="D12" s="1"/>
  <c r="D89" s="1"/>
  <c r="C24"/>
  <c r="C12" s="1"/>
  <c r="B16" i="38" l="1"/>
  <c r="C61" i="1"/>
  <c r="C89" s="1"/>
  <c r="E32" i="21"/>
  <c r="E19"/>
  <c r="D19"/>
  <c r="C18" i="16" l="1"/>
  <c r="C17" s="1"/>
  <c r="C16" s="1"/>
  <c r="E16" i="21"/>
  <c r="E14" s="1"/>
  <c r="G16" i="17"/>
  <c r="G13" s="1"/>
  <c r="G12" s="1"/>
  <c r="G75" l="1"/>
  <c r="A16" i="38" s="1"/>
  <c r="C16" i="21"/>
  <c r="C14" s="1"/>
  <c r="C15" i="16"/>
  <c r="C14" s="1"/>
  <c r="E20"/>
  <c r="E19" s="1"/>
  <c r="D16" i="21"/>
  <c r="D14" s="1"/>
  <c r="D37" s="1"/>
  <c r="C37" l="1"/>
  <c r="E37"/>
  <c r="C23" i="16"/>
  <c r="C22" s="1"/>
  <c r="C21" s="1"/>
  <c r="D20"/>
  <c r="D19" s="1"/>
  <c r="E16" i="8" s="1"/>
  <c r="C20" i="16" l="1"/>
  <c r="C19" s="1"/>
  <c r="C12" s="1"/>
  <c r="C13"/>
  <c r="E89" i="1"/>
  <c r="C16" i="38" s="1"/>
  <c r="D18" i="16"/>
  <c r="D17" s="1"/>
  <c r="D16" s="1"/>
  <c r="D16" i="8" l="1"/>
  <c r="E18" i="16"/>
  <c r="E17" s="1"/>
  <c r="E16" s="1"/>
  <c r="E15" s="1"/>
  <c r="E14" s="1"/>
  <c r="D15"/>
  <c r="D14" s="1"/>
  <c r="E15" i="8" s="1"/>
  <c r="D13" i="16"/>
  <c r="E13" l="1"/>
  <c r="D12"/>
  <c r="E14" i="8"/>
  <c r="F15"/>
  <c r="E12" i="16"/>
  <c r="D15" i="8"/>
  <c r="D14" s="1"/>
  <c r="F16" l="1"/>
  <c r="F14" s="1"/>
</calcChain>
</file>

<file path=xl/comments1.xml><?xml version="1.0" encoding="utf-8"?>
<comments xmlns="http://schemas.openxmlformats.org/spreadsheetml/2006/main">
  <authors>
    <author>Admin</author>
  </authors>
  <commentList>
    <comment ref="H50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было на ремонт клуба Высоково
</t>
        </r>
      </text>
    </comment>
  </commentList>
</comments>
</file>

<file path=xl/sharedStrings.xml><?xml version="1.0" encoding="utf-8"?>
<sst xmlns="http://schemas.openxmlformats.org/spreadsheetml/2006/main" count="1312" uniqueCount="555">
  <si>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</si>
  <si>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</si>
  <si>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</si>
  <si>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</si>
  <si>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</si>
  <si>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</si>
  <si>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</si>
  <si>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</si>
  <si>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</si>
  <si>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</si>
  <si>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</si>
  <si>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</si>
  <si>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</si>
  <si>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</si>
  <si>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</si>
  <si>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</si>
  <si>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</si>
  <si>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</si>
  <si>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</si>
  <si>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</si>
  <si>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</si>
  <si>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</si>
  <si>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</si>
  <si>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</si>
  <si>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</si>
  <si>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</si>
  <si>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</si>
  <si>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</si>
  <si>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</si>
  <si>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</si>
  <si>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</si>
  <si>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</si>
  <si>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</si>
  <si>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</si>
  <si>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</si>
  <si>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</si>
  <si>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Управление Федеральной  налоговой службы по Ивановской области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</si>
  <si>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</si>
  <si>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Невыясненные поступления,  зачисляемые в бюджеты сельских поселений</t>
  </si>
  <si>
    <t>Код классификации доходов бюджетов Российской Федерации, код главного администратора доходов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</si>
  <si>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</si>
  <si>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</si>
  <si>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</si>
  <si>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</si>
  <si>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</si>
  <si>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</si>
  <si>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</si>
  <si>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</si>
  <si>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</si>
  <si>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</si>
  <si>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</si>
  <si>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</si>
  <si>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</si>
  <si>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</si>
  <si>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</si>
  <si>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</si>
  <si>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</si>
  <si>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</si>
  <si>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</si>
  <si>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</si>
  <si>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</si>
  <si>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01 05 02 01 10 0000 510</t>
  </si>
  <si>
    <t>01 05 02 01 10 0000 610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</si>
  <si>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</si>
  <si>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</si>
  <si>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</si>
  <si>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</si>
  <si>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</si>
  <si>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</si>
  <si>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</si>
  <si>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</si>
  <si>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</si>
  <si>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</si>
  <si>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</si>
  <si>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</si>
  <si>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</si>
  <si>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</si>
  <si>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</si>
  <si>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</si>
  <si>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</si>
  <si>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r>
      <t xml:space="preserve">                     Всего расходов</t>
    </r>
    <r>
      <rPr>
        <sz val="12"/>
        <color theme="1"/>
        <rFont val="Times New Roman"/>
        <family val="1"/>
        <charset val="204"/>
      </rPr>
      <t>:</t>
    </r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</si>
  <si>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</si>
  <si>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</si>
  <si>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</si>
  <si>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</si>
  <si>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</si>
  <si>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</si>
  <si>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</si>
  <si>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</si>
  <si>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</si>
  <si>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</si>
  <si>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</si>
  <si>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</si>
  <si>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</si>
  <si>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</si>
  <si>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</si>
  <si>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</si>
  <si>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</si>
  <si>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</si>
  <si>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</si>
  <si>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</si>
  <si>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</si>
  <si>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</si>
  <si>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</si>
  <si>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</si>
  <si>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</si>
  <si>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</si>
  <si>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</si>
  <si>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</si>
  <si>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</si>
  <si>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</si>
  <si>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</si>
  <si>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</si>
  <si>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</si>
  <si>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</si>
  <si>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</si>
  <si>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</si>
  <si>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</si>
  <si>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</si>
  <si>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</si>
  <si>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</si>
  <si>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</si>
  <si>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</si>
  <si>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</si>
  <si>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</si>
  <si>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</si>
  <si>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</si>
  <si>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</si>
  <si>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</si>
  <si>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</si>
  <si>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</si>
  <si>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</si>
  <si>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</si>
  <si>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</si>
  <si>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</si>
  <si>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</si>
  <si>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</si>
  <si>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</si>
  <si>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</si>
  <si>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</si>
  <si>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</si>
  <si>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</si>
  <si>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</si>
  <si>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</si>
  <si>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</si>
  <si>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</si>
  <si>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</si>
  <si>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</si>
  <si>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</si>
  <si>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923 1 17 01050 10 0000 180</t>
  </si>
  <si>
    <t>2020 год</t>
  </si>
  <si>
    <t>Код главного распорядителя</t>
  </si>
  <si>
    <t>Подраздел</t>
  </si>
  <si>
    <t>10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</si>
  <si>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</si>
  <si>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</si>
  <si>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</si>
  <si>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</si>
  <si>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</si>
  <si>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</si>
  <si>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</si>
  <si>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</si>
  <si>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</si>
  <si>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</si>
  <si>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</si>
  <si>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</si>
  <si>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</si>
  <si>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</si>
  <si>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</si>
  <si>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</si>
  <si>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</si>
  <si>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</si>
  <si>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</si>
  <si>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</si>
  <si>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</si>
  <si>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</si>
  <si>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</si>
  <si>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</si>
  <si>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</si>
  <si>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</si>
  <si>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</si>
  <si>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</si>
  <si>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</si>
  <si>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</si>
  <si>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</si>
  <si>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</si>
  <si>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</si>
  <si>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</si>
  <si>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</si>
  <si>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</si>
  <si>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</si>
  <si>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(Закупка товаров, работ и услуг государственных (муниципальных) нужд)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</si>
  <si>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</si>
  <si>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</si>
  <si>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</si>
  <si>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учёта на территориях, где отсутствуют военные комиссариаты (Закупка товаров, работ и услуг государственных (муниципальных) нужд)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</si>
  <si>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</si>
  <si>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</si>
  <si>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</si>
  <si>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</si>
  <si>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</si>
  <si>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</si>
  <si>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</si>
  <si>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</si>
  <si>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Приложение № 13</t>
  </si>
  <si>
    <t>Приложение № 12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</si>
  <si>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</si>
  <si>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(Закупка товаров, работ и услуг государственных (муниципальных) нужд)</t>
  </si>
  <si>
    <t>Расходы на обеспечение работ по организации уличного освещения населенных пунктов Лежневского сельского поселения (Закупка товаров, работ и услуг государственных (муниципальных) нужд)</t>
  </si>
  <si>
    <t>Расходы по обеспечению мероприятий по благоустройству и озеленению территории Лежневского сельского поселения (Закупка товаров, работ и услуг государственных (муниципальных) нужд)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</si>
  <si>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</si>
  <si>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(Закупка товаров, работ и услуг государственных (муниципальных) нужд)</t>
  </si>
  <si>
    <t>Расходы на обеспечение мероприятий в сфере культуры Лежневского сельского поселения (иные бюджетные ассигнования)</t>
  </si>
  <si>
    <t>Расходы на обеспечение мероприятий в области физической культуры и спорта (Закупка товаров, работ и услуг государственных (муниципальных) нужд)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</si>
  <si>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</si>
  <si>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</si>
  <si>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(Закупка товаров, работ и услуг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</si>
  <si>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 (Закупка товаров, работ и услуг государственных (муниципальных) нужд)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</si>
  <si>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</si>
  <si>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</si>
  <si>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</si>
  <si>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</si>
  <si>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(Закупка товаров, работ и услуг государственных (муниципальных) нужд)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</si>
  <si>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</si>
  <si>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</si>
  <si>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</si>
  <si>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</si>
  <si>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</si>
  <si>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</si>
  <si>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Субвенции бюджетам сельских поселений на осуществление исполнительно-распорядительными органами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</si>
  <si>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</si>
  <si>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</si>
  <si>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</si>
  <si>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коммун.</t>
  </si>
  <si>
    <t>компъютер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</si>
  <si>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</si>
  <si>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</si>
  <si>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</si>
  <si>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по обеспечению безопасности людей на водных объектах, охране их жизни и здоровья в границах поселений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</si>
  <si>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</si>
  <si>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</si>
  <si>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</si>
  <si>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</si>
  <si>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</si>
  <si>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</si>
  <si>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</si>
  <si>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</si>
  <si>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</si>
  <si>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</si>
  <si>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</si>
  <si>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</si>
  <si>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0502</t>
  </si>
  <si>
    <t>межевание. присоединение э/э, проверка вентканалов</t>
  </si>
  <si>
    <t>подписка, канцтовары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</si>
  <si>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</si>
  <si>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на обеспечение мероприятий по разработке (корректировке) проектной документации и газификации населенных пунктов, объектов социальной инфраструктуры</t>
  </si>
  <si>
    <t>софинансирование из бюджета муниципального района мероприятий по разработке (корректировке) проектной документации и газификации населенных пунктов, объектов социальной инфраструктуры</t>
  </si>
  <si>
    <t>на обеспечение мероприятий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</t>
  </si>
  <si>
    <t>Дорожное хозяйство (дорожные фонды)</t>
  </si>
  <si>
    <t>09</t>
  </si>
  <si>
    <t>0409</t>
  </si>
  <si>
    <t>2021 год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</si>
  <si>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</si>
  <si>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</si>
  <si>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</si>
  <si>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</si>
  <si>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</si>
  <si>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</si>
  <si>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</si>
  <si>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</si>
  <si>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</si>
  <si>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</si>
  <si>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</si>
  <si>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</si>
  <si>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</si>
  <si>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</si>
  <si>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</si>
  <si>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</si>
  <si>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</si>
  <si>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</si>
  <si>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</si>
  <si>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</si>
  <si>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</si>
  <si>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</si>
  <si>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</si>
  <si>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</si>
  <si>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</si>
  <si>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</si>
  <si>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</si>
  <si>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</si>
  <si>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</si>
  <si>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</si>
  <si>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</si>
  <si>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</si>
  <si>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</si>
  <si>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</si>
  <si>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</si>
  <si>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</si>
  <si>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</si>
  <si>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</si>
  <si>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</si>
  <si>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</si>
  <si>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</si>
  <si>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</si>
  <si>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</si>
  <si>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</si>
  <si>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</si>
  <si>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</si>
  <si>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</si>
  <si>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</si>
  <si>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</si>
  <si>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</si>
  <si>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борщевик</t>
  </si>
  <si>
    <t>содержание транспорта, з/п рабочих по благоустройству</t>
  </si>
  <si>
    <t>пожарная безопасность</t>
  </si>
  <si>
    <t>детские площадки</t>
  </si>
  <si>
    <t>Увальево</t>
  </si>
  <si>
    <t>памятники</t>
  </si>
  <si>
    <t>0111</t>
  </si>
  <si>
    <t>182 1 05 03010 01 0000 110</t>
  </si>
  <si>
    <t>Единый сельскохозяйственный налог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</si>
  <si>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</si>
  <si>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</si>
  <si>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</si>
  <si>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</si>
  <si>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</si>
  <si>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</si>
  <si>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</si>
  <si>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</si>
  <si>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</si>
  <si>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</si>
  <si>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</si>
  <si>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реконструкция Растилково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</si>
  <si>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</si>
  <si>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</si>
  <si>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</si>
  <si>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</si>
  <si>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</si>
  <si>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</si>
  <si>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</si>
  <si>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</si>
  <si>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</si>
  <si>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</si>
  <si>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</si>
  <si>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</si>
  <si>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</si>
  <si>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</si>
  <si>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</si>
  <si>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</si>
  <si>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</si>
  <si>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</si>
  <si>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</si>
  <si>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</si>
  <si>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</si>
  <si>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</si>
  <si>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</si>
  <si>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</si>
  <si>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</si>
  <si>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</si>
  <si>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</si>
  <si>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</si>
  <si>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</si>
  <si>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</si>
  <si>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содержание</t>
  </si>
  <si>
    <t>освещение</t>
  </si>
  <si>
    <t>Осуществление части полномочий по содержанию мест захоронений (Закупка товаров, работ и услуг государственных (муниципальных) нужд)</t>
  </si>
  <si>
    <t>Осуществление части полномочий по организации в границах поселения водоснабжения населения</t>
  </si>
  <si>
    <t>Осуществление части полномочий по сохранинию, использованию и популяризации объектов культурного наследия (Закупка товаров, работ и услуг государственных (муниципальных) нужд)</t>
  </si>
  <si>
    <t>0200</t>
  </si>
  <si>
    <t>строительство плотков (мостков)</t>
  </si>
  <si>
    <t>Почевино</t>
  </si>
  <si>
    <t>Стрекалово</t>
  </si>
  <si>
    <t>Симониха</t>
  </si>
  <si>
    <t>Симониха-Шашмурка</t>
  </si>
  <si>
    <t>текщий ремонт площадок</t>
  </si>
  <si>
    <t>видеонаблюдение клубы</t>
  </si>
  <si>
    <t>новогодние костюмы</t>
  </si>
  <si>
    <t>2022 год</t>
  </si>
  <si>
    <t>1.1. Перечень подлежащих предоставлению муниципальных гарантий Лежневского сельского поселения в 2020 - 2022 годах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</si>
  <si>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</si>
  <si>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</si>
  <si>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</si>
  <si>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</si>
  <si>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</si>
  <si>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</si>
  <si>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</si>
  <si>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</si>
  <si>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</si>
  <si>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</si>
  <si>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</si>
  <si>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</si>
  <si>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</si>
  <si>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</si>
  <si>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</si>
  <si>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</si>
  <si>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</si>
  <si>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</si>
  <si>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</si>
  <si>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</si>
  <si>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</si>
  <si>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</si>
  <si>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</si>
  <si>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</si>
  <si>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000 2 02 35120 00 0000 150</t>
  </si>
  <si>
    <t>000 2 02 35120 10 0000 150</t>
  </si>
  <si>
    <t>923 2 02 35120 10 0000 150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</si>
  <si>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</si>
  <si>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</si>
  <si>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</si>
  <si>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</si>
  <si>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</si>
  <si>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</si>
  <si>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</si>
  <si>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</si>
  <si>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
</t>
  </si>
  <si>
    <t>923 2 02 45160 10 0000 150</t>
  </si>
  <si>
    <t xml:space="preserve"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
</t>
  </si>
  <si>
    <t>923 2 08 05000 10 0000 150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</si>
  <si>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</si>
  <si>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>923 2 19 00000 10 0000 150</t>
  </si>
  <si>
    <t>923 1 13 01995 10 0000 130</t>
  </si>
  <si>
    <t>Обеспечение функций администрации Лежневского сельского поселения (Закупка товаров, работ и услуг для обеспечения государственных (муниципальных) нужд)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</si>
  <si>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(Закупка товаров, работ и услуг для обеспечения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</si>
  <si>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 (Закупка товаров, работ и услуг для обеспечения государственных (муниципальных) нужд)</t>
  </si>
  <si>
    <t>Осуществление первичного воинского учёта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</si>
  <si>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(Закупка товаров, работ и услуг для обеспечения государственных (муниципальных) нужд)</t>
  </si>
  <si>
    <t>Осуществление части полномочий по содержанию и строительству автомобильных дорог местного значения вне границ муниципального района (Закупка товаров, работ и услуг для обеспечения государственных (муниципальных) нужд)</t>
  </si>
  <si>
    <t>Расходы на обеспечение работ по организации уличного освещения населенных пунктов Лежневского сельского поселения(Закупка товаров, работ и услуг для обеспечения государственных (муниципальных) нужд)</t>
  </si>
  <si>
    <t>Расходы по обеспечению мероприятий по благоустройству и озеленению территории Лежневского сельского поселения (Закупка товаров, работ и услуг для обеспечения государственных (муниципальных) нужд)</t>
  </si>
  <si>
    <t>Осуществление части полномочий по содержанию мест захоронений (Закупка товаров, работ и услуг для обеспечения государственных (муниципальных) нужд)</t>
  </si>
  <si>
    <t>Осуществление части полномочий по организации в границах поселения водоснабжения населения (Закупка товаров, работ и услуг для обеспечения государственных (муниципальных) нужд)</t>
  </si>
  <si>
    <t>Расходы на обеспечение мероприятий в сфере культуры Лежневского сельского поселения (Закупка товаров, работ и услуг для обеспечения государственных (муниципальных) нужд)</t>
  </si>
  <si>
    <t>Расходы на обеспечение мероприятий в области физической культуры и спорта (Закупка товаров, работ и услуг для обеспечения государственных (муниципальных) нужд)</t>
  </si>
  <si>
    <t>Расходы на обеспечение мероприятий по благоустройству и озеленению территории Лежневского сельского поселения (Закупка товаров, работ и услуг для обеспечения государственных (муниципальных) нужд)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</si>
  <si>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(Закупка товаров, работ и услуг для обеспечения государственных (муниципальных) нужд)</t>
  </si>
  <si>
    <t>Осуществление части полномочий по сохранинию, использованию и популяризации объектов культурного наследия (Закупка товаров, работ и услуг для обеспечения государственных (муниципальных) нужд)</t>
  </si>
  <si>
    <t>Осуществление первичного воинского учёта на территориях, где отсутствуют военные комиссариаты(Закупка товаров, работ и услуг государственных (муниципальных) нужд)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</si>
  <si>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(Закупка товаров, работ и услуг государственных (муниципальных) нужд)</t>
  </si>
  <si>
    <t>Осуществление части полномочий по содержанию и строительству автомобильных дорог местного значения вне границ муниципального района (Закупка товаров, работ и услуг государственных (муниципальных) нужд)</t>
  </si>
  <si>
    <t>Расходы по обеспечению мероприятий по благоустройству и озеленению территории Лежневского сельского поселения  (Закупка товаров, работ и услуг государственных (муниципальных) нужд)</t>
  </si>
  <si>
    <t>Расходы на обеспечение мероприятий по благоустройству и озеленению территории Лежневского сельского поселения (Закупка товаров, работ и услуг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</si>
  <si>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собственности(Закупка товаров, работ и услуг государственных (муниципальных) нужд)</t>
  </si>
  <si>
    <t>Обеспечение мероприятий по организации в границах поселения водоснабжения населения (Закупка товаров, работ и услуг государственных (муниципальных) нужд)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</si>
  <si>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</si>
  <si>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</si>
  <si>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</si>
  <si>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</si>
  <si>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</si>
  <si>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</si>
  <si>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</si>
  <si>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</si>
  <si>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</si>
  <si>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</si>
  <si>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 xml:space="preserve">Увеличение прочих остатков денежных средств бюджетов сельских поселений
</t>
  </si>
  <si>
    <t xml:space="preserve">Уменьшение прочих остатков денежных средств бюджетов сельских поселений
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</si>
  <si>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</si>
  <si>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</si>
  <si>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</si>
  <si>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</si>
  <si>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техника</t>
  </si>
  <si>
    <t>дефицит /профицит</t>
  </si>
  <si>
    <t>минимальное значение</t>
  </si>
  <si>
    <t>принимаемое к расчету</t>
  </si>
  <si>
    <t>не менее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</si>
  <si>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</si>
  <si>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</si>
  <si>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color theme="1"/>
        <rFont val="Times New Roman"/>
        <family val="1"/>
        <charset val="204"/>
      </rPr>
      <t>(освещение)</t>
    </r>
    <r>
      <rPr>
        <sz val="12"/>
        <color theme="1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(Закупка товаров, работ и услуг государственных (муниципальных) нужд)</t>
    </r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</si>
  <si>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</si>
  <si>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</si>
  <si>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</si>
  <si>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 xml:space="preserve">Подпрограмма "Муниципально управление" муниципальной программы «Развитие территории Лежневского сельского поселения на 2020-2022 годы» </t>
  </si>
  <si>
    <t>МУНИЦИПАЛЬНАЯ ПРОГРАММА «РАЗВИТИЕ ТЕРРИТОРИИ ЛЕЖНЕВСКОГО СЕЛЬСКОГО ПОСЕЛЕНИЯ НА 2020-2022 ГОДЫ»</t>
  </si>
  <si>
    <t xml:space="preserve">Подпрограмма "Муниципальное управление" муниципальной программы «Развитие территории Лежневского сельского поселения на 2020-2022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</si>
  <si>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2020-2022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</si>
  <si>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2020-2022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</si>
  <si>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</si>
  <si>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</si>
  <si>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</si>
  <si>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</si>
  <si>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</si>
  <si>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</si>
  <si>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поддержка проектов развития территорий</t>
  </si>
  <si>
    <t>ТОС</t>
  </si>
  <si>
    <t>средства бюджета поселения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</si>
  <si>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</si>
  <si>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</si>
  <si>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</si>
  <si>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</si>
  <si>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</si>
  <si>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</si>
  <si>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</si>
  <si>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(Закупка товаров, работ и услуг государственных (муниципальных) нужд)</t>
  </si>
  <si>
    <t>2023 год</t>
  </si>
  <si>
    <t>план работы на 2021 год</t>
  </si>
  <si>
    <t>Нормативы  отчислений  доходов в бюджет Лежневского сельского поселения на 2021 год и на плановый период 2022 и 2023 годов</t>
  </si>
  <si>
    <t>Доходы  бюджета Лежневского сельского поселения по кодам классификации доходов бюджетов на 2021 год и на плановый период 2022 и 2023 годов</t>
  </si>
  <si>
    <t>Межбюджетные трансферты определенные Лежневскому сельскому поселению на 2021 год и на плановый период 2022 и 2023 годов</t>
  </si>
  <si>
    <t xml:space="preserve">Перечень и коды главных администраторов доходов бюджета Лежневского сельского поселения на 2021 год и на плановый период 2022 и 2023 годов
</t>
  </si>
  <si>
    <t>Источники внутреннего финансирования дефицита бюджета Лежневского сельского поселения на 2021 год и на плановый период 2022 и 2023 годов</t>
  </si>
  <si>
    <t>Перечень главных администраторов источников внутреннего финансирования дефицита бюджета Лежневского сельского поселения на 2021 год и на плановый период 2022 и 2023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</si>
  <si>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2021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</si>
  <si>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2022 и 2023 годов</t>
  </si>
  <si>
    <t xml:space="preserve">Ведомственная структура расходов бюджета Лежневского сельского поселения на 2021 год </t>
  </si>
  <si>
    <t>Ведомственная структура расходов бюджета Лежневского сельского поселения на плановый период 2022 и 2023 годов</t>
  </si>
  <si>
    <t>Распределение бюджетных ассигнований по разделам и подразделам классификации расходов бюджета Лежневского сельского поселения на 2021 год и на плановый период 2022 и 2023 годов</t>
  </si>
  <si>
    <t>Программа муниципальных заимствований  Лежневского сельского поселения на 2021 год и на плановый период 2022 и 2023 годов</t>
  </si>
  <si>
    <t>Программа муниципальных гарантий Лежневского сельского поселения на 2021 год и на плановый период 2022 и 2023 годов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</si>
  <si>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2021 год и на плановый период 2022 и 2023 годов</t>
  </si>
  <si>
    <t>озеленение</t>
  </si>
  <si>
    <t>Телегино</t>
  </si>
  <si>
    <t>Воскресенское</t>
  </si>
  <si>
    <t>Ухтохма</t>
  </si>
  <si>
    <t>Щапово</t>
  </si>
  <si>
    <t>Щипоусиха</t>
  </si>
  <si>
    <t>благоустройство (пруд)</t>
  </si>
  <si>
    <t>бензин</t>
  </si>
  <si>
    <t>Перепечино</t>
  </si>
  <si>
    <t>пирсы:</t>
  </si>
  <si>
    <t>благоустройство (дети)</t>
  </si>
  <si>
    <t>ремонт, мемориальные доски</t>
  </si>
  <si>
    <t>клубы</t>
  </si>
  <si>
    <t>ремонт (кресла, забор)</t>
  </si>
  <si>
    <t>КУЛЬТУРА</t>
  </si>
  <si>
    <t>АДМИНИСТРАЦИЯ</t>
  </si>
  <si>
    <t>благоустройство территории перед зданием администраци</t>
  </si>
  <si>
    <t>Высоково, Анисимово</t>
  </si>
  <si>
    <t>строительство</t>
  </si>
  <si>
    <t>Растилково (ограждение)</t>
  </si>
  <si>
    <t>первоначальный</t>
  </si>
  <si>
    <t>Аржаново</t>
  </si>
  <si>
    <t>Доведенные БО</t>
  </si>
  <si>
    <t>Кассовый расход</t>
  </si>
  <si>
    <t>0412</t>
  </si>
  <si>
    <t>Другие вопросы в области национальной экономики</t>
  </si>
  <si>
    <t>12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</si>
  <si>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(Закупка товаров, работ и услуг государственных (муниципальных) нужд)</t>
  </si>
  <si>
    <t>0110796060</t>
  </si>
  <si>
    <t>Основное мероприятие 7 "Утверждение генерального плана  поселения"</t>
  </si>
  <si>
    <t>0110700000</t>
  </si>
  <si>
    <r>
      <t xml:space="preserve">на проведдение мероприятий </t>
    </r>
    <r>
      <rPr>
        <b/>
        <sz val="12"/>
        <color rgb="FFFF0000"/>
        <rFont val="Times New Roman"/>
        <family val="1"/>
        <charset val="204"/>
      </rPr>
      <t>(отдельно от плана, в 244)</t>
    </r>
  </si>
  <si>
    <t>244 (культура)</t>
  </si>
  <si>
    <t>с учетом плановых показателей доходов (снижение) к ПРОЕКТУ</t>
  </si>
  <si>
    <t>к окончательному решению о бюджете</t>
  </si>
  <si>
    <r>
      <t xml:space="preserve">на софинансирование объектов культурного наследия </t>
    </r>
    <r>
      <rPr>
        <b/>
        <sz val="12"/>
        <color rgb="FFFF0000"/>
        <rFont val="Times New Roman"/>
        <family val="1"/>
        <charset val="204"/>
      </rPr>
      <t>(отдельно от плана, в 244)</t>
    </r>
  </si>
  <si>
    <t xml:space="preserve">столбцы не удалять, в приложениях собъются формулы </t>
  </si>
  <si>
    <t>черновики</t>
  </si>
  <si>
    <t>Дюпово</t>
  </si>
  <si>
    <t>Клементьево</t>
  </si>
  <si>
    <t>окашивание пирсов, опашка населенных пунктов</t>
  </si>
  <si>
    <t>благоустройство территории (ограждение)</t>
  </si>
  <si>
    <t>ремонт (подвод воды и устройство санузла)</t>
  </si>
  <si>
    <t>от 24.12.2020 № 28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</si>
  <si>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(Закупка товаров, работ и услуг государственных (муниципальных) нужд)</t>
    </r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</si>
  <si>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</si>
  <si>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r>
      <t>Всего расходов</t>
    </r>
    <r>
      <rPr>
        <sz val="12"/>
        <rFont val="Times New Roman"/>
        <family val="1"/>
        <charset val="204"/>
      </rPr>
      <t>:</t>
    </r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</si>
</sst>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7" formatCode="#,##0.00_ ;\-#,##0.00\ "/>
    <numFmt numFmtId="168" formatCode="000000"/>
  </numFmts>
  <fonts count="4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u/>
      <sz val="12"/>
      <color rgb="FFFF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rgb="FFFF0000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7030A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6"/>
      <color rgb="FF7030A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F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1" fontId="10" fillId="0" borderId="10">
      <alignment horizontal="center" vertical="center" shrinkToFit="1"/>
    </xf>
    <xf numFmtId="49" fontId="11" fillId="0" borderId="11">
      <alignment horizontal="left" vertical="center" wrapText="1" indent="1"/>
    </xf>
    <xf numFmtId="49" fontId="17" fillId="0" borderId="17">
      <alignment horizontal="center"/>
    </xf>
    <xf numFmtId="0" fontId="17" fillId="0" borderId="18">
      <alignment horizontal="left" wrapText="1" indent="2"/>
    </xf>
  </cellStyleXfs>
  <cellXfs count="46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9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9" fontId="4" fillId="0" borderId="1" xfId="3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Border="1"/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7" fillId="0" borderId="0" xfId="0" applyFont="1" applyProtection="1"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Protection="1">
      <protection locked="0"/>
    </xf>
    <xf numFmtId="0" fontId="1" fillId="0" borderId="0" xfId="0" applyFont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horizontal="center" vertical="top"/>
    </xf>
    <xf numFmtId="4" fontId="15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5" fillId="2" borderId="0" xfId="0" applyFont="1" applyFill="1"/>
    <xf numFmtId="0" fontId="13" fillId="2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49" fontId="1" fillId="0" borderId="1" xfId="0" applyNumberFormat="1" applyFont="1" applyFill="1" applyBorder="1" applyAlignment="1">
      <alignment vertical="top" wrapText="1"/>
    </xf>
    <xf numFmtId="1" fontId="3" fillId="0" borderId="16" xfId="2" applyNumberFormat="1" applyFont="1" applyFill="1" applyBorder="1" applyProtection="1">
      <alignment horizontal="center" vertical="center" shrinkToFit="1"/>
      <protection locked="0"/>
    </xf>
    <xf numFmtId="1" fontId="4" fillId="0" borderId="14" xfId="2" applyNumberFormat="1" applyFont="1" applyFill="1" applyBorder="1" applyProtection="1">
      <alignment horizontal="center" vertical="center" shrinkToFit="1"/>
      <protection locked="0"/>
    </xf>
    <xf numFmtId="49" fontId="4" fillId="0" borderId="1" xfId="3" applyFont="1" applyFill="1" applyBorder="1" applyAlignment="1" applyProtection="1">
      <alignment horizontal="left" vertical="top" wrapText="1"/>
      <protection locked="0"/>
    </xf>
    <xf numFmtId="49" fontId="4" fillId="0" borderId="1" xfId="3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/>
    <xf numFmtId="1" fontId="3" fillId="0" borderId="14" xfId="2" applyNumberFormat="1" applyFont="1" applyFill="1" applyBorder="1" applyProtection="1">
      <alignment horizontal="center" vertical="center" shrinkToFit="1"/>
      <protection locked="0"/>
    </xf>
    <xf numFmtId="49" fontId="3" fillId="0" borderId="1" xfId="3" applyFont="1" applyFill="1" applyBorder="1" applyAlignment="1" applyProtection="1">
      <alignment horizontal="left" vertical="top" wrapText="1"/>
      <protection locked="0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2" borderId="0" xfId="0" applyFont="1" applyFill="1"/>
    <xf numFmtId="0" fontId="12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right"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1" fillId="0" borderId="0" xfId="0" applyFont="1" applyFill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justify" vertical="top"/>
    </xf>
    <xf numFmtId="0" fontId="7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vertical="top" wrapText="1"/>
      <protection locked="0"/>
    </xf>
    <xf numFmtId="49" fontId="3" fillId="0" borderId="17" xfId="4" applyNumberFormat="1" applyFont="1" applyFill="1" applyAlignment="1" applyProtection="1">
      <alignment horizontal="center" vertical="center"/>
    </xf>
    <xf numFmtId="49" fontId="4" fillId="0" borderId="17" xfId="4" applyNumberFormat="1" applyFont="1" applyFill="1" applyAlignment="1" applyProtection="1">
      <alignment horizontal="center" vertical="center"/>
    </xf>
    <xf numFmtId="0" fontId="4" fillId="0" borderId="18" xfId="5" applyNumberFormat="1" applyFont="1" applyFill="1" applyAlignment="1" applyProtection="1">
      <alignment horizontal="left" wrapText="1"/>
    </xf>
    <xf numFmtId="43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0" fillId="0" borderId="0" xfId="0" applyNumberFormat="1" applyFill="1"/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49" fontId="1" fillId="0" borderId="6" xfId="0" applyNumberFormat="1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wrapText="1"/>
    </xf>
    <xf numFmtId="166" fontId="1" fillId="0" borderId="0" xfId="0" applyNumberFormat="1" applyFont="1" applyFill="1" applyBorder="1" applyAlignment="1">
      <alignment horizontal="right" wrapText="1"/>
    </xf>
    <xf numFmtId="166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166" fontId="1" fillId="0" borderId="0" xfId="0" applyNumberFormat="1" applyFont="1" applyFill="1" applyBorder="1"/>
    <xf numFmtId="166" fontId="1" fillId="0" borderId="0" xfId="0" applyNumberFormat="1" applyFont="1" applyFill="1"/>
    <xf numFmtId="0" fontId="19" fillId="0" borderId="0" xfId="0" applyFont="1"/>
    <xf numFmtId="49" fontId="1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6" fillId="0" borderId="1" xfId="0" applyNumberFormat="1" applyFont="1" applyFill="1" applyBorder="1" applyAlignment="1">
      <alignment horizontal="center" vertical="top" wrapText="1"/>
    </xf>
    <xf numFmtId="0" fontId="21" fillId="0" borderId="0" xfId="0" applyFont="1"/>
    <xf numFmtId="0" fontId="1" fillId="0" borderId="0" xfId="0" applyFont="1"/>
    <xf numFmtId="43" fontId="16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center" vertical="top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ill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23" fillId="0" borderId="0" xfId="0" applyFont="1"/>
    <xf numFmtId="0" fontId="1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24" fillId="0" borderId="0" xfId="0" applyFont="1"/>
    <xf numFmtId="0" fontId="16" fillId="0" borderId="1" xfId="0" applyFont="1" applyFill="1" applyBorder="1" applyAlignment="1">
      <alignment vertical="top" wrapText="1"/>
    </xf>
    <xf numFmtId="43" fontId="16" fillId="0" borderId="1" xfId="0" applyNumberFormat="1" applyFont="1" applyFill="1" applyBorder="1" applyAlignment="1">
      <alignment horizontal="right" vertical="top" wrapText="1"/>
    </xf>
    <xf numFmtId="43" fontId="8" fillId="0" borderId="1" xfId="0" applyNumberFormat="1" applyFont="1" applyFill="1" applyBorder="1" applyAlignment="1">
      <alignment horizontal="right" vertical="top" wrapText="1"/>
    </xf>
    <xf numFmtId="4" fontId="24" fillId="0" borderId="0" xfId="0" applyNumberFormat="1" applyFont="1"/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16" fillId="0" borderId="5" xfId="0" applyNumberFormat="1" applyFont="1" applyFill="1" applyBorder="1" applyAlignment="1">
      <alignment horizontal="center" vertical="top" wrapText="1"/>
    </xf>
    <xf numFmtId="43" fontId="16" fillId="0" borderId="1" xfId="0" applyNumberFormat="1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43" fontId="16" fillId="0" borderId="1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10" fontId="14" fillId="0" borderId="0" xfId="0" applyNumberFormat="1" applyFont="1" applyAlignment="1">
      <alignment horizontal="center" wrapText="1"/>
    </xf>
    <xf numFmtId="9" fontId="14" fillId="0" borderId="0" xfId="0" applyNumberFormat="1" applyFont="1" applyAlignment="1">
      <alignment horizontal="center" wrapText="1"/>
    </xf>
    <xf numFmtId="167" fontId="14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Border="1" applyAlignment="1">
      <alignment vertical="top" wrapText="1"/>
    </xf>
    <xf numFmtId="0" fontId="24" fillId="0" borderId="0" xfId="0" applyNumberFormat="1" applyFont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165" fontId="2" fillId="0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wrapText="1"/>
    </xf>
    <xf numFmtId="49" fontId="2" fillId="0" borderId="8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4" fontId="2" fillId="0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vertical="top"/>
    </xf>
    <xf numFmtId="43" fontId="14" fillId="0" borderId="0" xfId="0" applyNumberFormat="1" applyFont="1" applyAlignment="1">
      <alignment wrapText="1"/>
    </xf>
    <xf numFmtId="0" fontId="14" fillId="0" borderId="0" xfId="0" applyFont="1" applyAlignment="1">
      <alignment horizontal="center"/>
    </xf>
    <xf numFmtId="43" fontId="14" fillId="0" borderId="0" xfId="0" applyNumberFormat="1" applyFont="1" applyAlignment="1">
      <alignment horizontal="left" wrapText="1"/>
    </xf>
    <xf numFmtId="4" fontId="12" fillId="0" borderId="0" xfId="0" applyNumberFormat="1" applyFont="1" applyAlignment="1">
      <alignment horizontal="center" wrapText="1"/>
    </xf>
    <xf numFmtId="0" fontId="29" fillId="0" borderId="0" xfId="0" applyFont="1"/>
    <xf numFmtId="0" fontId="1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5" fillId="0" borderId="0" xfId="0" applyFont="1" applyFill="1"/>
    <xf numFmtId="4" fontId="1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20" fillId="4" borderId="1" xfId="0" applyNumberFormat="1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horizontal="center" vertical="center"/>
    </xf>
    <xf numFmtId="168" fontId="4" fillId="0" borderId="1" xfId="3" applyNumberFormat="1" applyFont="1" applyBorder="1" applyAlignment="1" applyProtection="1">
      <alignment horizontal="left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1" fontId="4" fillId="0" borderId="14" xfId="2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4" fillId="0" borderId="17" xfId="4" applyNumberFormat="1" applyFont="1" applyFill="1" applyAlignment="1" applyProtection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 applyProtection="1">
      <alignment horizontal="center" vertical="top" wrapText="1"/>
      <protection locked="0"/>
    </xf>
    <xf numFmtId="4" fontId="16" fillId="0" borderId="1" xfId="0" applyNumberFormat="1" applyFont="1" applyFill="1" applyBorder="1" applyAlignment="1" applyProtection="1">
      <alignment horizontal="center" vertical="top" wrapText="1"/>
      <protection locked="0"/>
    </xf>
    <xf numFmtId="4" fontId="16" fillId="0" borderId="1" xfId="0" applyNumberFormat="1" applyFont="1" applyFill="1" applyBorder="1" applyAlignment="1" applyProtection="1">
      <alignment horizontal="center" vertical="top"/>
      <protection locked="0"/>
    </xf>
    <xf numFmtId="0" fontId="30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/>
    </xf>
    <xf numFmtId="0" fontId="31" fillId="0" borderId="0" xfId="0" applyFont="1"/>
    <xf numFmtId="4" fontId="31" fillId="0" borderId="0" xfId="0" applyNumberFormat="1" applyFont="1"/>
    <xf numFmtId="4" fontId="29" fillId="0" borderId="0" xfId="0" applyNumberFormat="1" applyFont="1"/>
    <xf numFmtId="0" fontId="29" fillId="0" borderId="0" xfId="0" applyFont="1" applyFill="1"/>
    <xf numFmtId="4" fontId="29" fillId="0" borderId="0" xfId="0" applyNumberFormat="1" applyFont="1" applyFill="1"/>
    <xf numFmtId="4" fontId="31" fillId="0" borderId="0" xfId="0" applyNumberFormat="1" applyFont="1" applyFill="1"/>
    <xf numFmtId="0" fontId="31" fillId="0" borderId="0" xfId="0" applyFont="1" applyFill="1"/>
    <xf numFmtId="164" fontId="29" fillId="0" borderId="0" xfId="0" applyNumberFormat="1" applyFont="1"/>
    <xf numFmtId="164" fontId="31" fillId="0" borderId="0" xfId="0" applyNumberFormat="1" applyFont="1"/>
    <xf numFmtId="164" fontId="31" fillId="0" borderId="0" xfId="0" applyNumberFormat="1" applyFont="1" applyFill="1"/>
    <xf numFmtId="164" fontId="29" fillId="0" borderId="0" xfId="0" applyNumberFormat="1" applyFont="1" applyFill="1"/>
    <xf numFmtId="0" fontId="1" fillId="0" borderId="1" xfId="0" applyFont="1" applyBorder="1" applyAlignment="1">
      <alignment horizontal="center" vertical="center" wrapText="1"/>
    </xf>
    <xf numFmtId="0" fontId="32" fillId="0" borderId="0" xfId="0" applyFont="1"/>
    <xf numFmtId="0" fontId="2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" fontId="33" fillId="3" borderId="1" xfId="0" applyNumberFormat="1" applyFont="1" applyFill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4" fontId="26" fillId="0" borderId="1" xfId="0" applyNumberFormat="1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vertical="top" wrapText="1"/>
    </xf>
    <xf numFmtId="4" fontId="25" fillId="0" borderId="1" xfId="0" applyNumberFormat="1" applyFont="1" applyBorder="1" applyAlignment="1">
      <alignment vertical="top" wrapText="1"/>
    </xf>
    <xf numFmtId="0" fontId="26" fillId="0" borderId="1" xfId="0" applyFont="1" applyBorder="1" applyAlignment="1">
      <alignment horizontal="center" wrapText="1"/>
    </xf>
    <xf numFmtId="4" fontId="36" fillId="3" borderId="1" xfId="0" applyNumberFormat="1" applyFont="1" applyFill="1" applyBorder="1" applyAlignment="1">
      <alignment vertical="top" wrapText="1"/>
    </xf>
    <xf numFmtId="4" fontId="18" fillId="0" borderId="1" xfId="0" applyNumberFormat="1" applyFont="1" applyBorder="1" applyAlignment="1">
      <alignment vertical="top" wrapText="1"/>
    </xf>
    <xf numFmtId="4" fontId="38" fillId="0" borderId="1" xfId="0" applyNumberFormat="1" applyFont="1" applyBorder="1" applyAlignment="1">
      <alignment vertical="top" wrapText="1"/>
    </xf>
    <xf numFmtId="4" fontId="28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" fontId="16" fillId="5" borderId="1" xfId="0" applyNumberFormat="1" applyFont="1" applyFill="1" applyBorder="1" applyAlignment="1">
      <alignment horizontal="center" vertical="center" wrapText="1"/>
    </xf>
    <xf numFmtId="4" fontId="29" fillId="5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42" fillId="0" borderId="0" xfId="0" applyFont="1"/>
    <xf numFmtId="0" fontId="40" fillId="7" borderId="1" xfId="0" applyFont="1" applyFill="1" applyBorder="1" applyAlignment="1">
      <alignment vertical="top" wrapText="1"/>
    </xf>
    <xf numFmtId="4" fontId="40" fillId="7" borderId="1" xfId="0" applyNumberFormat="1" applyFont="1" applyFill="1" applyBorder="1" applyAlignment="1">
      <alignment vertical="top" wrapText="1"/>
    </xf>
    <xf numFmtId="0" fontId="41" fillId="7" borderId="0" xfId="0" applyFont="1" applyFill="1" applyAlignment="1">
      <alignment wrapText="1"/>
    </xf>
    <xf numFmtId="0" fontId="40" fillId="7" borderId="1" xfId="0" applyFont="1" applyFill="1" applyBorder="1" applyAlignment="1">
      <alignment horizontal="center" wrapText="1"/>
    </xf>
    <xf numFmtId="0" fontId="40" fillId="7" borderId="0" xfId="0" applyFont="1" applyFill="1" applyBorder="1" applyAlignment="1">
      <alignment horizontal="center" wrapText="1"/>
    </xf>
    <xf numFmtId="0" fontId="26" fillId="6" borderId="1" xfId="0" applyFont="1" applyFill="1" applyBorder="1" applyAlignment="1">
      <alignment vertical="top" wrapText="1"/>
    </xf>
    <xf numFmtId="4" fontId="26" fillId="6" borderId="1" xfId="0" applyNumberFormat="1" applyFont="1" applyFill="1" applyBorder="1" applyAlignment="1">
      <alignment vertical="top" wrapText="1"/>
    </xf>
    <xf numFmtId="0" fontId="26" fillId="8" borderId="1" xfId="0" applyFont="1" applyFill="1" applyBorder="1" applyAlignment="1">
      <alignment vertical="top" wrapText="1"/>
    </xf>
    <xf numFmtId="4" fontId="26" fillId="8" borderId="1" xfId="0" applyNumberFormat="1" applyFont="1" applyFill="1" applyBorder="1" applyAlignment="1">
      <alignment vertical="top" wrapText="1"/>
    </xf>
    <xf numFmtId="0" fontId="37" fillId="8" borderId="0" xfId="0" applyFont="1" applyFill="1" applyAlignment="1">
      <alignment wrapText="1"/>
    </xf>
    <xf numFmtId="4" fontId="38" fillId="8" borderId="1" xfId="0" applyNumberFormat="1" applyFont="1" applyFill="1" applyBorder="1" applyAlignment="1">
      <alignment vertical="top" wrapText="1"/>
    </xf>
    <xf numFmtId="0" fontId="26" fillId="8" borderId="1" xfId="0" applyFont="1" applyFill="1" applyBorder="1" applyAlignment="1">
      <alignment horizontal="center" wrapText="1"/>
    </xf>
    <xf numFmtId="0" fontId="26" fillId="8" borderId="0" xfId="0" applyFont="1" applyFill="1" applyBorder="1" applyAlignment="1">
      <alignment horizontal="center" wrapText="1"/>
    </xf>
    <xf numFmtId="4" fontId="34" fillId="8" borderId="1" xfId="0" applyNumberFormat="1" applyFont="1" applyFill="1" applyBorder="1" applyAlignment="1">
      <alignment vertical="top" wrapText="1"/>
    </xf>
    <xf numFmtId="4" fontId="39" fillId="8" borderId="1" xfId="0" applyNumberFormat="1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4" fontId="33" fillId="6" borderId="1" xfId="0" applyNumberFormat="1" applyFont="1" applyFill="1" applyBorder="1" applyAlignment="1">
      <alignment vertical="top" wrapText="1"/>
    </xf>
    <xf numFmtId="0" fontId="9" fillId="6" borderId="0" xfId="0" applyFont="1" applyFill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2" fillId="6" borderId="0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vertical="top" wrapText="1"/>
    </xf>
    <xf numFmtId="0" fontId="7" fillId="6" borderId="0" xfId="0" applyFont="1" applyFill="1" applyAlignment="1">
      <alignment wrapText="1"/>
    </xf>
    <xf numFmtId="0" fontId="1" fillId="6" borderId="1" xfId="0" applyFont="1" applyFill="1" applyBorder="1" applyAlignment="1">
      <alignment horizontal="center" wrapText="1"/>
    </xf>
    <xf numFmtId="0" fontId="1" fillId="6" borderId="0" xfId="0" applyFont="1" applyFill="1" applyBorder="1" applyAlignment="1">
      <alignment horizontal="center" wrapText="1"/>
    </xf>
    <xf numFmtId="4" fontId="18" fillId="0" borderId="5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0" fontId="31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8" fontId="18" fillId="0" borderId="1" xfId="3" applyNumberFormat="1" applyFont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6" fillId="8" borderId="0" xfId="0" applyFont="1" applyFill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2" fillId="6" borderId="0" xfId="0" applyFont="1" applyFill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0" fontId="1" fillId="6" borderId="0" xfId="0" applyFont="1" applyFill="1" applyBorder="1" applyAlignment="1">
      <alignment vertical="top" wrapText="1"/>
    </xf>
    <xf numFmtId="0" fontId="40" fillId="7" borderId="0" xfId="0" applyFont="1" applyFill="1" applyBorder="1" applyAlignment="1">
      <alignment vertical="top" wrapText="1"/>
    </xf>
    <xf numFmtId="4" fontId="1" fillId="0" borderId="1" xfId="0" applyNumberFormat="1" applyFont="1" applyBorder="1" applyAlignment="1">
      <alignment horizontal="right" vertical="top" wrapText="1"/>
    </xf>
    <xf numFmtId="4" fontId="18" fillId="0" borderId="0" xfId="0" applyNumberFormat="1" applyFont="1" applyAlignment="1">
      <alignment horizontal="center" vertical="top" wrapText="1"/>
    </xf>
    <xf numFmtId="4" fontId="18" fillId="0" borderId="0" xfId="0" applyNumberFormat="1" applyFont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4" fontId="36" fillId="6" borderId="1" xfId="0" applyNumberFormat="1" applyFont="1" applyFill="1" applyBorder="1" applyAlignment="1">
      <alignment vertical="top" wrapText="1"/>
    </xf>
    <xf numFmtId="4" fontId="38" fillId="6" borderId="1" xfId="0" applyNumberFormat="1" applyFont="1" applyFill="1" applyBorder="1" applyAlignment="1">
      <alignment vertical="top" wrapText="1"/>
    </xf>
    <xf numFmtId="4" fontId="20" fillId="7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43" fontId="16" fillId="0" borderId="1" xfId="1" applyNumberFormat="1" applyFont="1" applyFill="1" applyBorder="1" applyAlignment="1" applyProtection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3" fontId="47" fillId="0" borderId="5" xfId="1" applyNumberFormat="1" applyFont="1" applyFill="1" applyBorder="1" applyAlignment="1">
      <alignment horizontal="center" vertical="top" wrapText="1"/>
    </xf>
    <xf numFmtId="43" fontId="16" fillId="0" borderId="6" xfId="1" applyNumberFormat="1" applyFont="1" applyFill="1" applyBorder="1" applyAlignment="1">
      <alignment horizontal="center" vertical="top" wrapText="1"/>
    </xf>
    <xf numFmtId="43" fontId="47" fillId="0" borderId="1" xfId="1" applyNumberFormat="1" applyFont="1" applyFill="1" applyBorder="1" applyAlignment="1">
      <alignment horizontal="center" vertical="top" wrapText="1"/>
    </xf>
    <xf numFmtId="43" fontId="16" fillId="0" borderId="5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vertical="top" wrapText="1"/>
    </xf>
    <xf numFmtId="43" fontId="16" fillId="0" borderId="1" xfId="0" applyNumberFormat="1" applyFont="1" applyFill="1" applyBorder="1" applyAlignment="1">
      <alignment vertical="top" wrapText="1"/>
    </xf>
    <xf numFmtId="43" fontId="8" fillId="0" borderId="6" xfId="1" applyNumberFormat="1" applyFont="1" applyFill="1" applyBorder="1" applyAlignment="1">
      <alignment horizontal="center" vertical="top" wrapText="1"/>
    </xf>
    <xf numFmtId="2" fontId="24" fillId="0" borderId="0" xfId="0" applyNumberFormat="1" applyFont="1" applyFill="1"/>
    <xf numFmtId="43" fontId="24" fillId="0" borderId="0" xfId="0" applyNumberFormat="1" applyFont="1" applyFill="1"/>
    <xf numFmtId="0" fontId="24" fillId="0" borderId="0" xfId="0" applyFont="1" applyFill="1"/>
    <xf numFmtId="0" fontId="16" fillId="0" borderId="0" xfId="0" applyFont="1" applyFill="1" applyAlignment="1">
      <alignment horizontal="right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vertical="top" wrapText="1"/>
    </xf>
    <xf numFmtId="0" fontId="47" fillId="0" borderId="1" xfId="0" applyFont="1" applyFill="1" applyBorder="1" applyAlignment="1">
      <alignment horizontal="center" vertical="top" wrapText="1"/>
    </xf>
    <xf numFmtId="49" fontId="47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9" fontId="48" fillId="0" borderId="1" xfId="0" applyNumberFormat="1" applyFont="1" applyFill="1" applyBorder="1" applyAlignment="1">
      <alignment horizontal="center" vertical="top" wrapText="1"/>
    </xf>
    <xf numFmtId="0" fontId="4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wrapText="1"/>
    </xf>
    <xf numFmtId="0" fontId="24" fillId="0" borderId="0" xfId="0" applyFont="1" applyFill="1" applyProtection="1">
      <protection locked="0"/>
    </xf>
    <xf numFmtId="0" fontId="8" fillId="0" borderId="1" xfId="0" applyFont="1" applyFill="1" applyBorder="1" applyAlignment="1">
      <alignment horizontal="center" wrapText="1"/>
    </xf>
    <xf numFmtId="2" fontId="24" fillId="0" borderId="0" xfId="0" applyNumberFormat="1" applyFont="1" applyFill="1" applyProtection="1">
      <protection locked="0"/>
    </xf>
    <xf numFmtId="43" fontId="24" fillId="0" borderId="0" xfId="0" applyNumberFormat="1" applyFont="1" applyFill="1" applyProtection="1">
      <protection locked="0"/>
    </xf>
    <xf numFmtId="4" fontId="24" fillId="0" borderId="0" xfId="0" applyNumberFormat="1" applyFont="1" applyFill="1" applyProtection="1">
      <protection locked="0"/>
    </xf>
    <xf numFmtId="4" fontId="24" fillId="0" borderId="0" xfId="0" applyNumberFormat="1" applyFont="1" applyFill="1"/>
    <xf numFmtId="0" fontId="24" fillId="0" borderId="0" xfId="0" applyFont="1" applyFill="1" applyAlignment="1">
      <alignment vertical="top"/>
    </xf>
    <xf numFmtId="0" fontId="24" fillId="0" borderId="0" xfId="0" applyFont="1" applyFill="1" applyAlignment="1">
      <alignment horizontal="center" vertical="top"/>
    </xf>
    <xf numFmtId="49" fontId="24" fillId="0" borderId="0" xfId="0" applyNumberFormat="1" applyFont="1" applyFill="1" applyAlignment="1">
      <alignment horizontal="right"/>
    </xf>
    <xf numFmtId="0" fontId="24" fillId="0" borderId="0" xfId="0" applyFont="1" applyFill="1" applyAlignment="1">
      <alignment horizontal="right"/>
    </xf>
    <xf numFmtId="43" fontId="16" fillId="0" borderId="1" xfId="1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 applyProtection="1">
      <alignment vertical="top" wrapText="1"/>
    </xf>
    <xf numFmtId="49" fontId="16" fillId="0" borderId="1" xfId="1" applyNumberFormat="1" applyFont="1" applyFill="1" applyBorder="1" applyAlignment="1" applyProtection="1">
      <alignment horizontal="center" vertical="top" wrapText="1"/>
    </xf>
    <xf numFmtId="0" fontId="16" fillId="0" borderId="15" xfId="0" applyFont="1" applyFill="1" applyBorder="1" applyAlignment="1">
      <alignment vertical="top" wrapText="1"/>
    </xf>
    <xf numFmtId="49" fontId="16" fillId="0" borderId="15" xfId="0" applyNumberFormat="1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43" fontId="16" fillId="0" borderId="15" xfId="0" applyNumberFormat="1" applyFont="1" applyFill="1" applyBorder="1" applyAlignment="1">
      <alignment vertical="top" wrapText="1"/>
    </xf>
    <xf numFmtId="49" fontId="47" fillId="0" borderId="5" xfId="0" applyNumberFormat="1" applyFont="1" applyFill="1" applyBorder="1" applyAlignment="1">
      <alignment horizontal="center" vertical="top" wrapText="1"/>
    </xf>
    <xf numFmtId="43" fontId="8" fillId="0" borderId="5" xfId="0" applyNumberFormat="1" applyFont="1" applyFill="1" applyBorder="1" applyAlignment="1">
      <alignment vertical="top" wrapText="1"/>
    </xf>
    <xf numFmtId="0" fontId="16" fillId="0" borderId="6" xfId="0" applyFont="1" applyFill="1" applyBorder="1" applyAlignment="1">
      <alignment vertical="top" wrapText="1"/>
    </xf>
    <xf numFmtId="49" fontId="16" fillId="0" borderId="6" xfId="0" applyNumberFormat="1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43" fontId="16" fillId="0" borderId="6" xfId="0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>
      <alignment vertical="top" wrapText="1"/>
    </xf>
    <xf numFmtId="49" fontId="24" fillId="0" borderId="0" xfId="0" applyNumberFormat="1" applyFont="1" applyFill="1"/>
    <xf numFmtId="0" fontId="16" fillId="0" borderId="0" xfId="0" applyFont="1" applyFill="1" applyAlignment="1">
      <alignment vertical="top"/>
    </xf>
    <xf numFmtId="49" fontId="16" fillId="0" borderId="0" xfId="0" applyNumberFormat="1" applyFont="1" applyFill="1" applyAlignment="1">
      <alignment horizontal="center" vertical="top"/>
    </xf>
    <xf numFmtId="49" fontId="16" fillId="0" borderId="0" xfId="0" applyNumberFormat="1" applyFont="1" applyFill="1"/>
    <xf numFmtId="0" fontId="24" fillId="0" borderId="1" xfId="0" applyFont="1" applyFill="1" applyBorder="1" applyAlignment="1">
      <alignment vertical="top"/>
    </xf>
    <xf numFmtId="49" fontId="24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43" fontId="16" fillId="0" borderId="1" xfId="0" applyNumberFormat="1" applyFont="1" applyFill="1" applyBorder="1" applyAlignment="1">
      <alignment vertical="top"/>
    </xf>
    <xf numFmtId="43" fontId="8" fillId="0" borderId="1" xfId="0" applyNumberFormat="1" applyFont="1" applyFill="1" applyBorder="1" applyAlignment="1">
      <alignment vertical="top"/>
    </xf>
    <xf numFmtId="0" fontId="16" fillId="0" borderId="0" xfId="0" applyFont="1" applyFill="1"/>
    <xf numFmtId="4" fontId="44" fillId="0" borderId="0" xfId="0" applyNumberFormat="1" applyFont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top" wrapText="1"/>
    </xf>
    <xf numFmtId="4" fontId="18" fillId="0" borderId="6" xfId="0" applyNumberFormat="1" applyFont="1" applyBorder="1" applyAlignment="1">
      <alignment horizontal="right" vertical="top" wrapText="1"/>
    </xf>
    <xf numFmtId="4" fontId="18" fillId="0" borderId="7" xfId="0" applyNumberFormat="1" applyFont="1" applyBorder="1" applyAlignment="1">
      <alignment horizontal="right" vertical="top" wrapText="1"/>
    </xf>
    <xf numFmtId="4" fontId="18" fillId="0" borderId="5" xfId="0" applyNumberFormat="1" applyFont="1" applyBorder="1" applyAlignment="1">
      <alignment horizontal="right" vertical="top" wrapText="1"/>
    </xf>
    <xf numFmtId="4" fontId="1" fillId="0" borderId="6" xfId="0" applyNumberFormat="1" applyFont="1" applyBorder="1" applyAlignment="1">
      <alignment horizontal="right" vertical="top" wrapText="1"/>
    </xf>
    <xf numFmtId="4" fontId="1" fillId="0" borderId="7" xfId="0" applyNumberFormat="1" applyFont="1" applyBorder="1" applyAlignment="1">
      <alignment horizontal="right" vertical="top" wrapText="1"/>
    </xf>
    <xf numFmtId="4" fontId="1" fillId="0" borderId="5" xfId="0" applyNumberFormat="1" applyFont="1" applyBorder="1" applyAlignment="1">
      <alignment horizontal="right"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12" fillId="0" borderId="0" xfId="0" applyFont="1" applyAlignment="1">
      <alignment horizontal="left" vertical="top" wrapText="1"/>
    </xf>
    <xf numFmtId="0" fontId="4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6" fillId="0" borderId="0" xfId="0" applyFont="1" applyFill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top" wrapText="1"/>
    </xf>
    <xf numFmtId="0" fontId="16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center" wrapText="1"/>
    </xf>
  </cellXfs>
  <cellStyles count="6">
    <cellStyle name="xl30" xfId="5"/>
    <cellStyle name="xl35" xfId="3"/>
    <cellStyle name="xl42" xfId="4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J62"/>
  <sheetViews>
    <sheetView topLeftCell="A34" workbookViewId="0">
      <selection activeCell="I42" sqref="I42"/>
    </sheetView>
  </sheetViews>
  <sheetFormatPr defaultRowHeight="15"/>
  <cols>
    <col min="1" max="1" width="7.28515625" customWidth="1"/>
    <col min="2" max="2" width="135.140625" customWidth="1"/>
    <col min="3" max="3" width="14" customWidth="1"/>
    <col min="4" max="4" width="13.85546875" customWidth="1"/>
    <col min="5" max="5" width="17" customWidth="1"/>
    <col min="7" max="7" width="10.5703125" style="247" customWidth="1"/>
    <col min="8" max="8" width="5.42578125" style="247" customWidth="1"/>
    <col min="10" max="10" width="11.42578125" bestFit="1" customWidth="1"/>
  </cols>
  <sheetData>
    <row r="1" spans="2:10" ht="15.75">
      <c r="C1" s="180">
        <v>2021</v>
      </c>
      <c r="D1" s="180">
        <v>2022</v>
      </c>
      <c r="E1" s="180">
        <v>2023</v>
      </c>
    </row>
    <row r="2" spans="2:10">
      <c r="B2" s="214" t="s">
        <v>171</v>
      </c>
    </row>
    <row r="3" spans="2:10" ht="15.75">
      <c r="B3" s="4" t="s">
        <v>21</v>
      </c>
      <c r="C3" s="143">
        <v>6359600</v>
      </c>
      <c r="D3" s="143">
        <v>6191300</v>
      </c>
      <c r="E3" s="143">
        <v>6203100</v>
      </c>
      <c r="G3" s="248"/>
      <c r="H3" s="248"/>
      <c r="J3" s="36"/>
    </row>
    <row r="4" spans="2:10" ht="15.75">
      <c r="B4" s="22" t="s">
        <v>109</v>
      </c>
      <c r="C4" s="65">
        <v>184120</v>
      </c>
      <c r="D4" s="143"/>
      <c r="E4" s="143"/>
    </row>
    <row r="5" spans="2:10" ht="31.5">
      <c r="B5" s="14" t="s">
        <v>22</v>
      </c>
      <c r="C5" s="142">
        <f t="shared" ref="C5:E5" si="0">SUM(C6:C8)</f>
        <v>232400</v>
      </c>
      <c r="D5" s="142">
        <f t="shared" si="0"/>
        <v>234700</v>
      </c>
      <c r="E5" s="142">
        <f t="shared" si="0"/>
        <v>243500</v>
      </c>
      <c r="G5" s="248"/>
      <c r="H5" s="248"/>
      <c r="J5" s="36"/>
    </row>
    <row r="6" spans="2:10" ht="15.75">
      <c r="B6" s="14"/>
      <c r="C6" s="142">
        <v>146000</v>
      </c>
      <c r="D6" s="142">
        <v>146000</v>
      </c>
      <c r="E6" s="142">
        <v>146000</v>
      </c>
    </row>
    <row r="7" spans="2:10" ht="15.75">
      <c r="B7" s="14"/>
      <c r="C7" s="142">
        <v>44000</v>
      </c>
      <c r="D7" s="142">
        <v>44000</v>
      </c>
      <c r="E7" s="142">
        <v>44000</v>
      </c>
    </row>
    <row r="8" spans="2:10" ht="15.75">
      <c r="B8" s="14"/>
      <c r="C8" s="143">
        <v>42400</v>
      </c>
      <c r="D8" s="143">
        <v>44700</v>
      </c>
      <c r="E8" s="143">
        <v>53500</v>
      </c>
    </row>
    <row r="9" spans="2:10" ht="47.25">
      <c r="B9" s="228" t="s">
        <v>464</v>
      </c>
      <c r="C9" s="142">
        <v>650898</v>
      </c>
      <c r="D9" s="142"/>
      <c r="E9" s="142"/>
      <c r="F9" s="319"/>
      <c r="G9" s="318">
        <f>C9*5%</f>
        <v>32544.9</v>
      </c>
      <c r="H9" s="319">
        <v>0.05</v>
      </c>
    </row>
    <row r="10" spans="2:10" ht="15.75">
      <c r="B10" s="228" t="s">
        <v>231</v>
      </c>
      <c r="C10" s="142">
        <f>C9*100/130.2</f>
        <v>499921.65898617514</v>
      </c>
      <c r="D10" s="142"/>
      <c r="E10" s="142"/>
    </row>
    <row r="11" spans="2:10" ht="15.75">
      <c r="B11" s="228" t="s">
        <v>232</v>
      </c>
      <c r="C11" s="142">
        <f>C9-C10</f>
        <v>150976.34101382486</v>
      </c>
      <c r="D11" s="142"/>
      <c r="E11" s="142"/>
    </row>
    <row r="12" spans="2:10" ht="15.75">
      <c r="B12" s="320" t="s">
        <v>480</v>
      </c>
      <c r="C12" s="142">
        <v>0</v>
      </c>
      <c r="D12" s="142"/>
      <c r="E12" s="142"/>
    </row>
    <row r="13" spans="2:10" ht="15.75">
      <c r="B13" s="228"/>
      <c r="C13" s="142"/>
      <c r="D13" s="142"/>
      <c r="E13" s="142"/>
    </row>
    <row r="14" spans="2:10" ht="15.75">
      <c r="B14" s="320" t="s">
        <v>481</v>
      </c>
      <c r="C14" s="142">
        <v>0</v>
      </c>
      <c r="D14" s="142"/>
      <c r="E14" s="142"/>
      <c r="G14" s="248"/>
    </row>
    <row r="15" spans="2:10" ht="15.75">
      <c r="B15" s="243" t="s">
        <v>482</v>
      </c>
      <c r="C15" s="219">
        <v>0</v>
      </c>
      <c r="D15" s="142"/>
      <c r="E15" s="142"/>
    </row>
    <row r="16" spans="2:10" ht="15.75">
      <c r="B16" s="243" t="s">
        <v>483</v>
      </c>
      <c r="C16" s="219">
        <v>0</v>
      </c>
      <c r="D16" s="142"/>
      <c r="E16" s="142"/>
    </row>
    <row r="17" spans="2:10" ht="15.75">
      <c r="B17" s="228"/>
      <c r="C17" s="142"/>
      <c r="D17" s="142"/>
      <c r="E17" s="142"/>
    </row>
    <row r="18" spans="2:10" ht="56.25">
      <c r="B18" s="215" t="s">
        <v>24</v>
      </c>
      <c r="C18" s="221">
        <f>C19+C21+C30+C34+C38+C59+C40+C42+C46+C48+C55+C57+C50+C52</f>
        <v>4661527.54</v>
      </c>
      <c r="D18" s="221">
        <f t="shared" ref="D18:E18" si="1">D19+D21+D30+D34+D38+D59+D40+D42+D46+D48+D55+D57</f>
        <v>4001916.58</v>
      </c>
      <c r="E18" s="221">
        <f t="shared" si="1"/>
        <v>4001916.58</v>
      </c>
      <c r="G18" s="248"/>
      <c r="H18" s="248"/>
      <c r="J18" s="36"/>
    </row>
    <row r="19" spans="2:10" s="32" customFormat="1" ht="15.75">
      <c r="B19" s="43" t="s">
        <v>238</v>
      </c>
      <c r="C19" s="70">
        <v>0</v>
      </c>
      <c r="D19" s="69">
        <v>0</v>
      </c>
      <c r="E19" s="69">
        <v>0</v>
      </c>
      <c r="G19" s="214"/>
      <c r="H19" s="249"/>
    </row>
    <row r="20" spans="2:10" s="218" customFormat="1" ht="9.75" customHeight="1">
      <c r="B20" s="43"/>
      <c r="C20" s="70"/>
      <c r="D20" s="69"/>
      <c r="E20" s="69"/>
      <c r="G20" s="250"/>
      <c r="H20" s="251"/>
    </row>
    <row r="21" spans="2:10" s="32" customFormat="1" ht="17.25" customHeight="1">
      <c r="B21" s="216" t="s">
        <v>237</v>
      </c>
      <c r="C21" s="229">
        <f>SUM(C22:C28)</f>
        <v>766841.08</v>
      </c>
      <c r="D21" s="229">
        <f t="shared" ref="D21:E21" si="2">SUM(D22:D28)</f>
        <v>788399.58</v>
      </c>
      <c r="E21" s="229">
        <f t="shared" si="2"/>
        <v>788399.58</v>
      </c>
      <c r="G21" s="249"/>
      <c r="H21" s="249"/>
    </row>
    <row r="22" spans="2:10" ht="15.75">
      <c r="B22" s="217" t="s">
        <v>231</v>
      </c>
      <c r="C22" s="226">
        <v>498929.87</v>
      </c>
      <c r="D22" s="226">
        <f>C22</f>
        <v>498929.87</v>
      </c>
      <c r="E22" s="226">
        <f>C22</f>
        <v>498929.87</v>
      </c>
      <c r="G22" s="248"/>
      <c r="H22" s="248"/>
    </row>
    <row r="23" spans="2:10" ht="15.75">
      <c r="B23" s="217" t="s">
        <v>232</v>
      </c>
      <c r="C23" s="226">
        <v>150676.81</v>
      </c>
      <c r="D23" s="226">
        <f>C23</f>
        <v>150676.81</v>
      </c>
      <c r="E23" s="226">
        <f>C23</f>
        <v>150676.81</v>
      </c>
      <c r="G23" s="248"/>
      <c r="H23" s="248"/>
    </row>
    <row r="24" spans="2:10" ht="15.75">
      <c r="B24" s="217" t="s">
        <v>332</v>
      </c>
      <c r="C24" s="226">
        <v>0</v>
      </c>
      <c r="D24" s="227"/>
      <c r="E24" s="227"/>
      <c r="G24" s="248"/>
      <c r="H24" s="248"/>
    </row>
    <row r="25" spans="2:10" ht="15.75">
      <c r="B25" s="217" t="s">
        <v>233</v>
      </c>
      <c r="C25" s="226">
        <v>117234.4</v>
      </c>
      <c r="D25" s="226">
        <v>138792.9</v>
      </c>
      <c r="E25" s="226">
        <v>138792.9</v>
      </c>
      <c r="G25" s="248"/>
      <c r="H25" s="248"/>
    </row>
    <row r="26" spans="2:10" ht="15.75">
      <c r="B26" s="217" t="s">
        <v>252</v>
      </c>
      <c r="C26" s="226"/>
      <c r="D26" s="226"/>
      <c r="E26" s="226"/>
      <c r="G26" s="248"/>
      <c r="H26" s="248"/>
    </row>
    <row r="27" spans="2:10" ht="15.75">
      <c r="B27" s="217" t="s">
        <v>234</v>
      </c>
      <c r="C27" s="226"/>
      <c r="D27" s="226"/>
      <c r="E27" s="226"/>
      <c r="G27" s="248"/>
      <c r="H27" s="248"/>
    </row>
    <row r="28" spans="2:10" ht="15.75">
      <c r="B28" s="217" t="s">
        <v>253</v>
      </c>
      <c r="C28" s="226">
        <v>0</v>
      </c>
      <c r="D28" s="226">
        <v>0</v>
      </c>
      <c r="E28" s="226">
        <v>0</v>
      </c>
      <c r="G28" s="248"/>
      <c r="H28" s="248"/>
    </row>
    <row r="29" spans="2:10" s="37" customFormat="1" ht="9" customHeight="1">
      <c r="B29" s="59"/>
      <c r="C29" s="219"/>
      <c r="D29" s="219"/>
      <c r="E29" s="219"/>
      <c r="G29" s="252"/>
      <c r="H29" s="252"/>
    </row>
    <row r="30" spans="2:10" s="32" customFormat="1" ht="31.5">
      <c r="B30" s="216" t="s">
        <v>230</v>
      </c>
      <c r="C30" s="221">
        <v>409611</v>
      </c>
      <c r="D30" s="222"/>
      <c r="E30" s="222"/>
      <c r="G30" s="214"/>
      <c r="H30" s="249"/>
    </row>
    <row r="31" spans="2:10" ht="15.75">
      <c r="B31" s="217" t="s">
        <v>231</v>
      </c>
      <c r="C31" s="286">
        <f>C30*100/130.2</f>
        <v>314601.38248847931</v>
      </c>
      <c r="D31" s="224"/>
      <c r="E31" s="224"/>
      <c r="H31" s="248"/>
    </row>
    <row r="32" spans="2:10" ht="15.75">
      <c r="B32" s="217" t="s">
        <v>232</v>
      </c>
      <c r="C32" s="286">
        <f>C30-C31</f>
        <v>95009.617511520686</v>
      </c>
      <c r="D32" s="224"/>
      <c r="E32" s="224"/>
      <c r="H32" s="248"/>
    </row>
    <row r="33" spans="2:8" s="37" customFormat="1" ht="9.75" customHeight="1">
      <c r="B33" s="59"/>
      <c r="C33" s="65"/>
      <c r="D33" s="66"/>
      <c r="E33" s="66"/>
      <c r="G33" s="253"/>
      <c r="H33" s="252"/>
    </row>
    <row r="34" spans="2:8" s="32" customFormat="1" ht="63">
      <c r="B34" s="216" t="s">
        <v>235</v>
      </c>
      <c r="C34" s="287">
        <v>21558.46</v>
      </c>
      <c r="D34" s="221">
        <f t="shared" ref="D34:E34" si="3">D35+D36</f>
        <v>0</v>
      </c>
      <c r="E34" s="221">
        <f t="shared" si="3"/>
        <v>0</v>
      </c>
      <c r="G34" s="254"/>
      <c r="H34" s="249"/>
    </row>
    <row r="35" spans="2:8" s="35" customFormat="1" ht="15.75">
      <c r="B35" s="217" t="s">
        <v>231</v>
      </c>
      <c r="C35" s="286">
        <f>C34*100/130.2</f>
        <v>16557.956989247312</v>
      </c>
      <c r="D35" s="224"/>
      <c r="E35" s="224"/>
      <c r="G35" s="255"/>
      <c r="H35" s="248"/>
    </row>
    <row r="36" spans="2:8" s="35" customFormat="1" ht="15.75">
      <c r="B36" s="217" t="s">
        <v>232</v>
      </c>
      <c r="C36" s="286">
        <f>C34-C35</f>
        <v>5000.5030107526873</v>
      </c>
      <c r="D36" s="224"/>
      <c r="E36" s="224"/>
      <c r="G36" s="255"/>
      <c r="H36" s="248"/>
    </row>
    <row r="37" spans="2:8" s="220" customFormat="1" ht="9.75" customHeight="1">
      <c r="B37" s="59"/>
      <c r="C37" s="65"/>
      <c r="D37" s="66"/>
      <c r="E37" s="66"/>
      <c r="G37" s="256"/>
      <c r="H37" s="252"/>
    </row>
    <row r="38" spans="2:8" s="32" customFormat="1" ht="15.75">
      <c r="B38" s="216" t="s">
        <v>236</v>
      </c>
      <c r="C38" s="221">
        <v>1200000</v>
      </c>
      <c r="D38" s="221">
        <v>1200000</v>
      </c>
      <c r="E38" s="221">
        <v>1200000</v>
      </c>
      <c r="G38" s="254"/>
      <c r="H38" s="249"/>
    </row>
    <row r="39" spans="2:8" s="218" customFormat="1" ht="9.75" customHeight="1">
      <c r="B39" s="43"/>
      <c r="C39" s="70"/>
      <c r="D39" s="70"/>
      <c r="E39" s="70"/>
      <c r="G39" s="257"/>
      <c r="H39" s="251"/>
    </row>
    <row r="40" spans="2:8" s="32" customFormat="1" ht="15.75">
      <c r="B40" s="216" t="s">
        <v>249</v>
      </c>
      <c r="C40" s="225">
        <v>335000</v>
      </c>
      <c r="D40" s="225">
        <v>335000</v>
      </c>
      <c r="E40" s="225">
        <v>335000</v>
      </c>
      <c r="G40" s="254"/>
      <c r="H40" s="249"/>
    </row>
    <row r="41" spans="2:8" s="218" customFormat="1" ht="9.75" customHeight="1">
      <c r="B41" s="43"/>
      <c r="C41" s="139"/>
      <c r="D41" s="140"/>
      <c r="E41" s="140"/>
      <c r="G41" s="257"/>
      <c r="H41" s="251"/>
    </row>
    <row r="42" spans="2:8" s="32" customFormat="1" ht="31.5">
      <c r="B42" s="216" t="s">
        <v>257</v>
      </c>
      <c r="C42" s="221">
        <f>SUM(C43:C44)</f>
        <v>679786</v>
      </c>
      <c r="D42" s="221">
        <f t="shared" ref="D42:E42" si="4">SUM(D43:D44)</f>
        <v>679786</v>
      </c>
      <c r="E42" s="221">
        <f t="shared" si="4"/>
        <v>679786</v>
      </c>
      <c r="G42" s="254"/>
      <c r="H42" s="249"/>
    </row>
    <row r="43" spans="2:8" s="32" customFormat="1" ht="15.75">
      <c r="B43" s="217" t="s">
        <v>363</v>
      </c>
      <c r="C43" s="223">
        <v>357005</v>
      </c>
      <c r="D43" s="223">
        <v>357005</v>
      </c>
      <c r="E43" s="223">
        <v>357005</v>
      </c>
      <c r="G43" s="254"/>
      <c r="H43" s="249"/>
    </row>
    <row r="44" spans="2:8" s="32" customFormat="1" ht="15.75">
      <c r="B44" s="217" t="s">
        <v>364</v>
      </c>
      <c r="C44" s="223">
        <v>322781</v>
      </c>
      <c r="D44" s="223">
        <v>322781</v>
      </c>
      <c r="E44" s="223">
        <v>322781</v>
      </c>
      <c r="G44" s="254"/>
      <c r="H44" s="249"/>
    </row>
    <row r="45" spans="2:8" s="218" customFormat="1" ht="9.75" customHeight="1">
      <c r="B45" s="59"/>
      <c r="C45" s="65"/>
      <c r="D45" s="65"/>
      <c r="E45" s="65"/>
      <c r="G45" s="257"/>
      <c r="H45" s="251"/>
    </row>
    <row r="46" spans="2:8" s="32" customFormat="1" ht="31.5">
      <c r="B46" s="216" t="s">
        <v>254</v>
      </c>
      <c r="C46" s="221">
        <v>788731</v>
      </c>
      <c r="D46" s="221">
        <v>788731</v>
      </c>
      <c r="E46" s="221">
        <v>788731</v>
      </c>
      <c r="G46" s="254"/>
      <c r="H46" s="249"/>
    </row>
    <row r="47" spans="2:8" s="218" customFormat="1" ht="9.75" customHeight="1">
      <c r="B47" s="43"/>
      <c r="C47" s="70"/>
      <c r="D47" s="70"/>
      <c r="E47" s="70"/>
      <c r="G47" s="257"/>
      <c r="H47" s="251"/>
    </row>
    <row r="48" spans="2:8" s="32" customFormat="1" ht="15.75">
      <c r="B48" s="216" t="s">
        <v>355</v>
      </c>
      <c r="C48" s="222">
        <v>210000</v>
      </c>
      <c r="D48" s="222">
        <v>210000</v>
      </c>
      <c r="E48" s="222">
        <v>210000</v>
      </c>
      <c r="G48" s="254"/>
      <c r="H48" s="249"/>
    </row>
    <row r="49" spans="2:8" s="218" customFormat="1" ht="15.75">
      <c r="B49" s="43"/>
      <c r="C49" s="70"/>
      <c r="D49" s="69"/>
      <c r="E49" s="69"/>
      <c r="G49" s="257"/>
      <c r="H49" s="251"/>
    </row>
    <row r="50" spans="2:8" s="218" customFormat="1" ht="15.75">
      <c r="B50" s="244" t="s">
        <v>484</v>
      </c>
      <c r="C50" s="245"/>
      <c r="D50" s="246"/>
      <c r="E50" s="246"/>
      <c r="G50" s="257"/>
      <c r="H50" s="251"/>
    </row>
    <row r="51" spans="2:8" s="218" customFormat="1" ht="15.75">
      <c r="B51" s="43"/>
      <c r="C51" s="70"/>
      <c r="D51" s="69"/>
      <c r="E51" s="69"/>
      <c r="G51" s="257"/>
      <c r="H51" s="251"/>
    </row>
    <row r="52" spans="2:8" s="218" customFormat="1" ht="15.75">
      <c r="B52" s="244" t="s">
        <v>485</v>
      </c>
      <c r="C52" s="245"/>
      <c r="D52" s="246"/>
      <c r="E52" s="246"/>
      <c r="G52" s="257"/>
      <c r="H52" s="251"/>
    </row>
    <row r="53" spans="2:8" s="218" customFormat="1" ht="15.75">
      <c r="B53" s="43"/>
      <c r="C53" s="70"/>
      <c r="D53" s="69"/>
      <c r="E53" s="69"/>
      <c r="G53" s="257"/>
      <c r="H53" s="251"/>
    </row>
    <row r="54" spans="2:8" s="218" customFormat="1" ht="15.75">
      <c r="B54" s="43"/>
      <c r="C54" s="70"/>
      <c r="D54" s="69"/>
      <c r="E54" s="69"/>
      <c r="G54" s="257"/>
      <c r="H54" s="251"/>
    </row>
    <row r="55" spans="2:8" s="32" customFormat="1" ht="31.5">
      <c r="B55" s="43" t="s">
        <v>255</v>
      </c>
      <c r="C55" s="68"/>
      <c r="D55" s="69"/>
      <c r="E55" s="69"/>
      <c r="G55" s="254"/>
      <c r="H55" s="249"/>
    </row>
    <row r="56" spans="2:8" s="218" customFormat="1" ht="9.75" customHeight="1">
      <c r="B56" s="43"/>
      <c r="C56" s="70"/>
      <c r="D56" s="69"/>
      <c r="E56" s="69"/>
      <c r="G56" s="257"/>
      <c r="H56" s="251"/>
    </row>
    <row r="57" spans="2:8" s="32" customFormat="1" ht="31.5">
      <c r="B57" s="43" t="s">
        <v>256</v>
      </c>
      <c r="C57" s="68"/>
      <c r="D57" s="69"/>
      <c r="E57" s="69"/>
      <c r="G57" s="254"/>
      <c r="H57" s="249"/>
    </row>
    <row r="58" spans="2:8" s="218" customFormat="1" ht="9.75" customHeight="1">
      <c r="B58" s="43"/>
      <c r="C58" s="70"/>
      <c r="D58" s="69"/>
      <c r="E58" s="69"/>
      <c r="G58" s="257"/>
      <c r="H58" s="251"/>
    </row>
    <row r="59" spans="2:8" s="32" customFormat="1" ht="15.75">
      <c r="B59" s="43" t="s">
        <v>247</v>
      </c>
      <c r="C59" s="68">
        <v>250000</v>
      </c>
      <c r="D59" s="69">
        <v>0</v>
      </c>
      <c r="E59" s="69">
        <v>0</v>
      </c>
      <c r="G59" s="254"/>
      <c r="H59" s="249"/>
    </row>
    <row r="60" spans="2:8" s="32" customFormat="1" ht="47.25">
      <c r="B60" s="43" t="s">
        <v>229</v>
      </c>
      <c r="C60" s="139">
        <v>0</v>
      </c>
      <c r="D60" s="140">
        <v>0</v>
      </c>
      <c r="E60" s="141">
        <v>0</v>
      </c>
      <c r="G60" s="214"/>
      <c r="H60" s="214"/>
    </row>
    <row r="62" spans="2:8" ht="15.75">
      <c r="B62" s="61" t="s">
        <v>218</v>
      </c>
      <c r="C62" s="62">
        <v>27491.279999999999</v>
      </c>
      <c r="D62" s="62"/>
      <c r="E62" s="136">
        <v>27491.279999999999</v>
      </c>
    </row>
  </sheetData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9"/>
  <sheetViews>
    <sheetView workbookViewId="0">
      <selection sqref="A1:F69"/>
    </sheetView>
  </sheetViews>
  <sheetFormatPr defaultRowHeight="15.75"/>
  <cols>
    <col min="1" max="1" width="61.7109375" style="389" customWidth="1"/>
    <col min="2" max="2" width="13.42578125" style="390" customWidth="1"/>
    <col min="3" max="3" width="16.42578125" style="391" customWidth="1"/>
    <col min="4" max="4" width="12.7109375" style="397" customWidth="1"/>
    <col min="5" max="5" width="16.140625" style="397" customWidth="1"/>
    <col min="6" max="6" width="17.42578125" style="397" customWidth="1"/>
    <col min="7" max="7" width="14.7109375" bestFit="1" customWidth="1"/>
    <col min="8" max="8" width="18.140625" customWidth="1"/>
  </cols>
  <sheetData>
    <row r="1" spans="1:6">
      <c r="D1" s="440" t="s">
        <v>197</v>
      </c>
      <c r="E1" s="440"/>
      <c r="F1" s="440"/>
    </row>
    <row r="2" spans="1:6">
      <c r="D2" s="429" t="s">
        <v>33</v>
      </c>
      <c r="E2" s="429"/>
      <c r="F2" s="429"/>
    </row>
    <row r="3" spans="1:6">
      <c r="D3" s="429" t="s">
        <v>110</v>
      </c>
      <c r="E3" s="429"/>
      <c r="F3" s="429"/>
    </row>
    <row r="4" spans="1:6">
      <c r="D4" s="429" t="s">
        <v>27</v>
      </c>
      <c r="E4" s="429"/>
      <c r="F4" s="429"/>
    </row>
    <row r="5" spans="1:6">
      <c r="D5" s="429" t="s">
        <v>28</v>
      </c>
      <c r="E5" s="429"/>
      <c r="F5" s="429"/>
    </row>
    <row r="6" spans="1:6">
      <c r="D6" s="429" t="s">
        <v>551</v>
      </c>
      <c r="E6" s="429"/>
      <c r="F6" s="429"/>
    </row>
    <row r="7" spans="1:6">
      <c r="D7" s="353"/>
      <c r="E7" s="353"/>
      <c r="F7" s="353"/>
    </row>
    <row r="8" spans="1:6" ht="52.5" customHeight="1">
      <c r="A8" s="439" t="s">
        <v>501</v>
      </c>
      <c r="B8" s="439"/>
      <c r="C8" s="439"/>
      <c r="D8" s="439"/>
      <c r="E8" s="442"/>
      <c r="F8" s="442"/>
    </row>
    <row r="10" spans="1:6" ht="31.5">
      <c r="A10" s="147" t="s">
        <v>34</v>
      </c>
      <c r="B10" s="148" t="s">
        <v>129</v>
      </c>
      <c r="C10" s="148" t="s">
        <v>64</v>
      </c>
      <c r="D10" s="147" t="s">
        <v>65</v>
      </c>
      <c r="E10" s="441" t="s">
        <v>42</v>
      </c>
      <c r="F10" s="441"/>
    </row>
    <row r="11" spans="1:6">
      <c r="A11" s="392"/>
      <c r="B11" s="393"/>
      <c r="C11" s="148"/>
      <c r="D11" s="147"/>
      <c r="E11" s="147" t="s">
        <v>377</v>
      </c>
      <c r="F11" s="394" t="s">
        <v>492</v>
      </c>
    </row>
    <row r="12" spans="1:6" s="32" customFormat="1" ht="47.25">
      <c r="A12" s="151" t="s">
        <v>471</v>
      </c>
      <c r="B12" s="148"/>
      <c r="C12" s="148" t="s">
        <v>183</v>
      </c>
      <c r="D12" s="147"/>
      <c r="E12" s="347">
        <f>E13+E39+E34+E50</f>
        <v>17470000</v>
      </c>
      <c r="F12" s="347">
        <f>F13+F39+F34+F50</f>
        <v>17450000</v>
      </c>
    </row>
    <row r="13" spans="1:6" s="32" customFormat="1" ht="75">
      <c r="A13" s="356" t="s">
        <v>470</v>
      </c>
      <c r="B13" s="358"/>
      <c r="C13" s="148" t="s">
        <v>268</v>
      </c>
      <c r="D13" s="147"/>
      <c r="E13" s="347">
        <f>E14+E19+E22+E25+E27+E29+E32</f>
        <v>7391917.4199999999</v>
      </c>
      <c r="F13" s="347">
        <f>F14+F19+F22+F25+F27+F29</f>
        <v>7411917.4199999999</v>
      </c>
    </row>
    <row r="14" spans="1:6" s="32" customFormat="1" ht="31.5">
      <c r="A14" s="151" t="s">
        <v>262</v>
      </c>
      <c r="B14" s="148"/>
      <c r="C14" s="148" t="s">
        <v>323</v>
      </c>
      <c r="D14" s="147"/>
      <c r="E14" s="347">
        <f>E15+E16+E17+E18</f>
        <v>5759000</v>
      </c>
      <c r="F14" s="347">
        <f>F15+F16+F17+F18</f>
        <v>5759000</v>
      </c>
    </row>
    <row r="15" spans="1:6" ht="94.5">
      <c r="A15" s="153" t="s">
        <v>189</v>
      </c>
      <c r="B15" s="134" t="s">
        <v>130</v>
      </c>
      <c r="C15" s="134" t="s">
        <v>269</v>
      </c>
      <c r="D15" s="150">
        <v>100</v>
      </c>
      <c r="E15" s="348">
        <f>Пр.10!G15</f>
        <v>937000</v>
      </c>
      <c r="F15" s="348">
        <f>Пр.10!H15</f>
        <v>937000</v>
      </c>
    </row>
    <row r="16" spans="1:6" ht="94.5">
      <c r="A16" s="153" t="s">
        <v>190</v>
      </c>
      <c r="B16" s="134" t="s">
        <v>131</v>
      </c>
      <c r="C16" s="134" t="s">
        <v>270</v>
      </c>
      <c r="D16" s="150">
        <v>100</v>
      </c>
      <c r="E16" s="348">
        <f>Пр.10!G18</f>
        <v>3392000</v>
      </c>
      <c r="F16" s="348">
        <f>Пр.10!H18</f>
        <v>3392000</v>
      </c>
    </row>
    <row r="17" spans="1:6" s="35" customFormat="1" ht="47.25">
      <c r="A17" s="153" t="s">
        <v>191</v>
      </c>
      <c r="B17" s="134" t="s">
        <v>131</v>
      </c>
      <c r="C17" s="134" t="s">
        <v>270</v>
      </c>
      <c r="D17" s="150">
        <v>200</v>
      </c>
      <c r="E17" s="348">
        <f>Пр.10!G19</f>
        <v>1400000</v>
      </c>
      <c r="F17" s="348">
        <f>Пр.10!H19</f>
        <v>1400000</v>
      </c>
    </row>
    <row r="18" spans="1:6" ht="31.5">
      <c r="A18" s="153" t="s">
        <v>192</v>
      </c>
      <c r="B18" s="134" t="s">
        <v>131</v>
      </c>
      <c r="C18" s="134" t="s">
        <v>270</v>
      </c>
      <c r="D18" s="150">
        <v>800</v>
      </c>
      <c r="E18" s="348">
        <f>Пр.10!G20</f>
        <v>30000</v>
      </c>
      <c r="F18" s="348">
        <f>Пр.10!H20</f>
        <v>30000</v>
      </c>
    </row>
    <row r="19" spans="1:6" s="32" customFormat="1" ht="31.5">
      <c r="A19" s="151" t="s">
        <v>263</v>
      </c>
      <c r="B19" s="148"/>
      <c r="C19" s="148" t="s">
        <v>324</v>
      </c>
      <c r="D19" s="147"/>
      <c r="E19" s="347">
        <f>E20+E21</f>
        <v>22481.42</v>
      </c>
      <c r="F19" s="347">
        <f>F20+F21</f>
        <v>16190.14</v>
      </c>
    </row>
    <row r="20" spans="1:6" s="32" customFormat="1" ht="78.75">
      <c r="A20" s="153" t="s">
        <v>216</v>
      </c>
      <c r="B20" s="134" t="s">
        <v>135</v>
      </c>
      <c r="C20" s="134" t="s">
        <v>271</v>
      </c>
      <c r="D20" s="150">
        <v>200</v>
      </c>
      <c r="E20" s="348">
        <f>Пр.10!G26</f>
        <v>21481.42</v>
      </c>
      <c r="F20" s="348">
        <f>Пр.10!H26</f>
        <v>15190.14</v>
      </c>
    </row>
    <row r="21" spans="1:6" s="32" customFormat="1" ht="63">
      <c r="A21" s="153" t="s">
        <v>217</v>
      </c>
      <c r="B21" s="134" t="s">
        <v>135</v>
      </c>
      <c r="C21" s="134" t="s">
        <v>272</v>
      </c>
      <c r="D21" s="150">
        <v>200</v>
      </c>
      <c r="E21" s="348">
        <f>Пр.10!G27</f>
        <v>1000</v>
      </c>
      <c r="F21" s="348">
        <f>Пр.10!H27</f>
        <v>1000</v>
      </c>
    </row>
    <row r="22" spans="1:6" s="32" customFormat="1" ht="31.5">
      <c r="A22" s="151" t="s">
        <v>264</v>
      </c>
      <c r="B22" s="148"/>
      <c r="C22" s="148" t="s">
        <v>325</v>
      </c>
      <c r="D22" s="147"/>
      <c r="E22" s="347">
        <f>E23+E24</f>
        <v>234700</v>
      </c>
      <c r="F22" s="347">
        <f>F23+F24</f>
        <v>243500</v>
      </c>
    </row>
    <row r="23" spans="1:6" s="35" customFormat="1" ht="94.5">
      <c r="A23" s="153" t="s">
        <v>194</v>
      </c>
      <c r="B23" s="134" t="s">
        <v>136</v>
      </c>
      <c r="C23" s="134" t="s">
        <v>273</v>
      </c>
      <c r="D23" s="150">
        <v>100</v>
      </c>
      <c r="E23" s="395">
        <f>Пр.10!G30</f>
        <v>190000</v>
      </c>
      <c r="F23" s="395">
        <f>Пр.10!H30</f>
        <v>190000</v>
      </c>
    </row>
    <row r="24" spans="1:6" s="35" customFormat="1" ht="51" customHeight="1">
      <c r="A24" s="153" t="s">
        <v>436</v>
      </c>
      <c r="B24" s="134" t="s">
        <v>136</v>
      </c>
      <c r="C24" s="134" t="s">
        <v>273</v>
      </c>
      <c r="D24" s="150">
        <v>200</v>
      </c>
      <c r="E24" s="395">
        <f>Пр.10!G31</f>
        <v>44700</v>
      </c>
      <c r="F24" s="395">
        <f>Пр.10!H31</f>
        <v>53500</v>
      </c>
    </row>
    <row r="25" spans="1:6" s="32" customFormat="1" ht="47.25">
      <c r="A25" s="151" t="s">
        <v>265</v>
      </c>
      <c r="B25" s="134"/>
      <c r="C25" s="148" t="s">
        <v>326</v>
      </c>
      <c r="D25" s="147"/>
      <c r="E25" s="347">
        <f>E26</f>
        <v>0</v>
      </c>
      <c r="F25" s="347">
        <f>F26</f>
        <v>27491.279999999999</v>
      </c>
    </row>
    <row r="26" spans="1:6" s="35" customFormat="1" ht="78.75">
      <c r="A26" s="153" t="s">
        <v>193</v>
      </c>
      <c r="B26" s="134" t="s">
        <v>134</v>
      </c>
      <c r="C26" s="134" t="s">
        <v>274</v>
      </c>
      <c r="D26" s="150">
        <v>500</v>
      </c>
      <c r="E26" s="348">
        <f>Пр.10!G22</f>
        <v>0</v>
      </c>
      <c r="F26" s="348">
        <f>Пр.10!H22</f>
        <v>27491.279999999999</v>
      </c>
    </row>
    <row r="27" spans="1:6" s="32" customFormat="1" ht="47.25">
      <c r="A27" s="151" t="s">
        <v>266</v>
      </c>
      <c r="B27" s="134"/>
      <c r="C27" s="148" t="s">
        <v>327</v>
      </c>
      <c r="D27" s="147"/>
      <c r="E27" s="347">
        <f>E28</f>
        <v>230000</v>
      </c>
      <c r="F27" s="347">
        <f>F28</f>
        <v>220000</v>
      </c>
    </row>
    <row r="28" spans="1:6" s="35" customFormat="1" ht="47.25">
      <c r="A28" s="153" t="s">
        <v>196</v>
      </c>
      <c r="B28" s="134" t="s">
        <v>143</v>
      </c>
      <c r="C28" s="134" t="s">
        <v>298</v>
      </c>
      <c r="D28" s="150">
        <v>300</v>
      </c>
      <c r="E28" s="348">
        <f>Пр.10!G51</f>
        <v>230000</v>
      </c>
      <c r="F28" s="348">
        <f>Пр.10!H51</f>
        <v>220000</v>
      </c>
    </row>
    <row r="29" spans="1:6" s="32" customFormat="1" ht="31.5">
      <c r="A29" s="151" t="s">
        <v>267</v>
      </c>
      <c r="B29" s="148"/>
      <c r="C29" s="148" t="s">
        <v>329</v>
      </c>
      <c r="D29" s="147"/>
      <c r="E29" s="347">
        <f>E30+E31</f>
        <v>1145736</v>
      </c>
      <c r="F29" s="347">
        <f>F30+F31</f>
        <v>1145736</v>
      </c>
    </row>
    <row r="30" spans="1:6" s="35" customFormat="1" ht="126">
      <c r="A30" s="153" t="s">
        <v>437</v>
      </c>
      <c r="B30" s="159" t="s">
        <v>260</v>
      </c>
      <c r="C30" s="134" t="s">
        <v>275</v>
      </c>
      <c r="D30" s="150">
        <v>200</v>
      </c>
      <c r="E30" s="348">
        <f>Пр.10!G38</f>
        <v>357005</v>
      </c>
      <c r="F30" s="348">
        <f>Пр.10!H38</f>
        <v>357005</v>
      </c>
    </row>
    <row r="31" spans="1:6" s="35" customFormat="1" ht="63">
      <c r="A31" s="153" t="s">
        <v>438</v>
      </c>
      <c r="B31" s="159" t="s">
        <v>260</v>
      </c>
      <c r="C31" s="134" t="s">
        <v>276</v>
      </c>
      <c r="D31" s="150">
        <v>200</v>
      </c>
      <c r="E31" s="348">
        <f>Пр.10!G39</f>
        <v>788731</v>
      </c>
      <c r="F31" s="348">
        <f>Пр.10!H39</f>
        <v>788731</v>
      </c>
    </row>
    <row r="32" spans="1:6" ht="31.5">
      <c r="A32" s="151" t="s">
        <v>537</v>
      </c>
      <c r="B32" s="148" t="s">
        <v>532</v>
      </c>
      <c r="C32" s="148" t="s">
        <v>538</v>
      </c>
      <c r="D32" s="347"/>
      <c r="E32" s="375">
        <f>E33</f>
        <v>0</v>
      </c>
      <c r="F32" s="375">
        <f>F33</f>
        <v>0</v>
      </c>
    </row>
    <row r="33" spans="1:6" ht="94.5">
      <c r="A33" s="169" t="s">
        <v>535</v>
      </c>
      <c r="B33" s="134" t="s">
        <v>532</v>
      </c>
      <c r="C33" s="134" t="s">
        <v>536</v>
      </c>
      <c r="D33" s="376">
        <v>200</v>
      </c>
      <c r="E33" s="340">
        <f>Пр.10!G41</f>
        <v>0</v>
      </c>
      <c r="F33" s="340">
        <f>Пр.10!H41</f>
        <v>0</v>
      </c>
    </row>
    <row r="34" spans="1:6" s="32" customFormat="1" ht="75">
      <c r="A34" s="356" t="s">
        <v>473</v>
      </c>
      <c r="B34" s="159"/>
      <c r="C34" s="148" t="s">
        <v>279</v>
      </c>
      <c r="D34" s="147"/>
      <c r="E34" s="347">
        <f>E35+E37</f>
        <v>1100000</v>
      </c>
      <c r="F34" s="347">
        <f>F35+F37</f>
        <v>1100000</v>
      </c>
    </row>
    <row r="35" spans="1:6" s="32" customFormat="1" ht="31.5">
      <c r="A35" s="151" t="s">
        <v>305</v>
      </c>
      <c r="B35" s="148"/>
      <c r="C35" s="148" t="s">
        <v>277</v>
      </c>
      <c r="D35" s="147"/>
      <c r="E35" s="347">
        <f>E36</f>
        <v>1000000</v>
      </c>
      <c r="F35" s="347">
        <f>F36</f>
        <v>1000000</v>
      </c>
    </row>
    <row r="36" spans="1:6" ht="78.75">
      <c r="A36" s="153" t="s">
        <v>207</v>
      </c>
      <c r="B36" s="134" t="s">
        <v>138</v>
      </c>
      <c r="C36" s="134" t="s">
        <v>278</v>
      </c>
      <c r="D36" s="150">
        <v>200</v>
      </c>
      <c r="E36" s="374">
        <f>Пр.10!G34</f>
        <v>1000000</v>
      </c>
      <c r="F36" s="374">
        <f>Пр.10!H34</f>
        <v>1000000</v>
      </c>
    </row>
    <row r="37" spans="1:6" s="32" customFormat="1">
      <c r="A37" s="151" t="s">
        <v>306</v>
      </c>
      <c r="B37" s="148"/>
      <c r="C37" s="148" t="s">
        <v>307</v>
      </c>
      <c r="D37" s="147"/>
      <c r="E37" s="347">
        <f>E38</f>
        <v>100000</v>
      </c>
      <c r="F37" s="347">
        <f>F38</f>
        <v>100000</v>
      </c>
    </row>
    <row r="38" spans="1:6" ht="63">
      <c r="A38" s="153" t="s">
        <v>308</v>
      </c>
      <c r="B38" s="134" t="s">
        <v>318</v>
      </c>
      <c r="C38" s="134" t="s">
        <v>303</v>
      </c>
      <c r="D38" s="150">
        <v>800</v>
      </c>
      <c r="E38" s="374">
        <f>Пр.10!G24</f>
        <v>100000</v>
      </c>
      <c r="F38" s="374">
        <f>Пр.10!H24</f>
        <v>100000</v>
      </c>
    </row>
    <row r="39" spans="1:6" s="32" customFormat="1" ht="75">
      <c r="A39" s="356" t="s">
        <v>474</v>
      </c>
      <c r="B39" s="358"/>
      <c r="C39" s="148" t="s">
        <v>280</v>
      </c>
      <c r="D39" s="147"/>
      <c r="E39" s="387">
        <f>E40+E44+E46+E48</f>
        <v>2117781</v>
      </c>
      <c r="F39" s="387">
        <f>F40+F44+F46+F48</f>
        <v>2087781</v>
      </c>
    </row>
    <row r="40" spans="1:6" s="32" customFormat="1" ht="31.5">
      <c r="A40" s="151" t="s">
        <v>184</v>
      </c>
      <c r="B40" s="148"/>
      <c r="C40" s="148" t="s">
        <v>281</v>
      </c>
      <c r="D40" s="147"/>
      <c r="E40" s="387">
        <f>E41+E42</f>
        <v>522781</v>
      </c>
      <c r="F40" s="387">
        <f>F41+F42</f>
        <v>522781</v>
      </c>
    </row>
    <row r="41" spans="1:6" ht="63">
      <c r="A41" s="153" t="s">
        <v>208</v>
      </c>
      <c r="B41" s="134" t="s">
        <v>140</v>
      </c>
      <c r="C41" s="134" t="s">
        <v>282</v>
      </c>
      <c r="D41" s="150">
        <v>200</v>
      </c>
      <c r="E41" s="374">
        <f>Пр.10!G47</f>
        <v>200000</v>
      </c>
      <c r="F41" s="374">
        <f>Пр.10!H47</f>
        <v>200000</v>
      </c>
    </row>
    <row r="42" spans="1:6" s="35" customFormat="1" ht="126">
      <c r="A42" s="290" t="s">
        <v>552</v>
      </c>
      <c r="B42" s="159" t="s">
        <v>260</v>
      </c>
      <c r="C42" s="134" t="s">
        <v>477</v>
      </c>
      <c r="D42" s="150">
        <v>200</v>
      </c>
      <c r="E42" s="340">
        <f>Пр.10!G37</f>
        <v>322781</v>
      </c>
      <c r="F42" s="340">
        <f>Пр.10!H37</f>
        <v>322781</v>
      </c>
    </row>
    <row r="43" spans="1:6" s="35" customFormat="1" ht="94.5">
      <c r="A43" s="290" t="s">
        <v>491</v>
      </c>
      <c r="B43" s="159" t="s">
        <v>260</v>
      </c>
      <c r="C43" s="134" t="s">
        <v>486</v>
      </c>
      <c r="D43" s="150">
        <v>200</v>
      </c>
      <c r="E43" s="340">
        <f>безвозм.пост.!D50</f>
        <v>0</v>
      </c>
      <c r="F43" s="340">
        <f>безвозм.пост.!E50</f>
        <v>0</v>
      </c>
    </row>
    <row r="44" spans="1:6" s="32" customFormat="1" ht="31.5">
      <c r="A44" s="151" t="s">
        <v>185</v>
      </c>
      <c r="B44" s="148"/>
      <c r="C44" s="148" t="s">
        <v>283</v>
      </c>
      <c r="D44" s="147"/>
      <c r="E44" s="387">
        <f>E45</f>
        <v>1050000</v>
      </c>
      <c r="F44" s="387">
        <f>F45</f>
        <v>1020000</v>
      </c>
    </row>
    <row r="45" spans="1:6" s="35" customFormat="1" ht="63">
      <c r="A45" s="153" t="s">
        <v>439</v>
      </c>
      <c r="B45" s="134" t="s">
        <v>140</v>
      </c>
      <c r="C45" s="134" t="s">
        <v>284</v>
      </c>
      <c r="D45" s="150">
        <v>200</v>
      </c>
      <c r="E45" s="374">
        <f>Пр.10!G48</f>
        <v>1050000</v>
      </c>
      <c r="F45" s="374">
        <f>Пр.10!H48</f>
        <v>1020000</v>
      </c>
    </row>
    <row r="46" spans="1:6" s="35" customFormat="1" ht="31.5">
      <c r="A46" s="151" t="s">
        <v>358</v>
      </c>
      <c r="B46" s="148"/>
      <c r="C46" s="148" t="s">
        <v>359</v>
      </c>
      <c r="D46" s="147"/>
      <c r="E46" s="347">
        <f>E47</f>
        <v>210000</v>
      </c>
      <c r="F46" s="347">
        <f>F47</f>
        <v>210000</v>
      </c>
    </row>
    <row r="47" spans="1:6" s="35" customFormat="1" ht="48" thickBot="1">
      <c r="A47" s="377" t="s">
        <v>429</v>
      </c>
      <c r="B47" s="378"/>
      <c r="C47" s="378" t="s">
        <v>357</v>
      </c>
      <c r="D47" s="379">
        <v>200</v>
      </c>
      <c r="E47" s="380">
        <f>безвозм.пост.!D48</f>
        <v>210000</v>
      </c>
      <c r="F47" s="380">
        <f>безвозм.пост.!E48</f>
        <v>210000</v>
      </c>
    </row>
    <row r="48" spans="1:6" s="35" customFormat="1" ht="31.5">
      <c r="A48" s="151" t="s">
        <v>360</v>
      </c>
      <c r="B48" s="148"/>
      <c r="C48" s="148" t="s">
        <v>361</v>
      </c>
      <c r="D48" s="147"/>
      <c r="E48" s="347">
        <f>E49</f>
        <v>335000</v>
      </c>
      <c r="F48" s="347">
        <f>F49</f>
        <v>335000</v>
      </c>
    </row>
    <row r="49" spans="1:8" s="35" customFormat="1" ht="63.75" thickBot="1">
      <c r="A49" s="377" t="s">
        <v>430</v>
      </c>
      <c r="B49" s="378" t="s">
        <v>251</v>
      </c>
      <c r="C49" s="378" t="s">
        <v>362</v>
      </c>
      <c r="D49" s="379">
        <v>200</v>
      </c>
      <c r="E49" s="380">
        <f>безвозм.пост.!D40</f>
        <v>335000</v>
      </c>
      <c r="F49" s="380">
        <f>безвозм.пост.!E40</f>
        <v>335000</v>
      </c>
    </row>
    <row r="50" spans="1:8" s="32" customFormat="1" ht="79.5" customHeight="1">
      <c r="A50" s="356" t="s">
        <v>475</v>
      </c>
      <c r="B50" s="358"/>
      <c r="C50" s="148" t="s">
        <v>285</v>
      </c>
      <c r="D50" s="147"/>
      <c r="E50" s="387">
        <f>E51+E56+E58+E60+E65</f>
        <v>6860301.5800000001</v>
      </c>
      <c r="F50" s="387">
        <f>F51+F56+F58+F60+F65</f>
        <v>6850301.5800000001</v>
      </c>
    </row>
    <row r="51" spans="1:8" s="32" customFormat="1" ht="31.5">
      <c r="A51" s="151" t="s">
        <v>186</v>
      </c>
      <c r="B51" s="148"/>
      <c r="C51" s="148" t="s">
        <v>286</v>
      </c>
      <c r="D51" s="147"/>
      <c r="E51" s="387">
        <f>E52+E54+E55</f>
        <v>4271902</v>
      </c>
      <c r="F51" s="387">
        <f>F52+F54+F55</f>
        <v>4261902</v>
      </c>
    </row>
    <row r="52" spans="1:8" ht="94.5">
      <c r="A52" s="153" t="s">
        <v>210</v>
      </c>
      <c r="B52" s="134" t="s">
        <v>142</v>
      </c>
      <c r="C52" s="134" t="s">
        <v>287</v>
      </c>
      <c r="D52" s="150">
        <v>100</v>
      </c>
      <c r="E52" s="374">
        <f>Пр.10!G56</f>
        <v>1711902</v>
      </c>
      <c r="F52" s="374">
        <f>Пр.10!H56</f>
        <v>1711902</v>
      </c>
    </row>
    <row r="53" spans="1:8" ht="110.25">
      <c r="A53" s="153" t="s">
        <v>206</v>
      </c>
      <c r="B53" s="134" t="s">
        <v>142</v>
      </c>
      <c r="C53" s="134" t="s">
        <v>288</v>
      </c>
      <c r="D53" s="150">
        <v>100</v>
      </c>
      <c r="E53" s="374">
        <f>Пр.10!G57</f>
        <v>0</v>
      </c>
      <c r="F53" s="374">
        <f>Пр.10!H57</f>
        <v>0</v>
      </c>
    </row>
    <row r="54" spans="1:8" ht="47.25">
      <c r="A54" s="153" t="s">
        <v>211</v>
      </c>
      <c r="B54" s="134" t="s">
        <v>142</v>
      </c>
      <c r="C54" s="134" t="s">
        <v>287</v>
      </c>
      <c r="D54" s="150">
        <v>200</v>
      </c>
      <c r="E54" s="374">
        <f>Пр.10!G58</f>
        <v>2500000</v>
      </c>
      <c r="F54" s="374">
        <f>Пр.10!H58</f>
        <v>2500000</v>
      </c>
    </row>
    <row r="55" spans="1:8" ht="47.25">
      <c r="A55" s="153" t="s">
        <v>212</v>
      </c>
      <c r="B55" s="134" t="s">
        <v>142</v>
      </c>
      <c r="C55" s="134" t="s">
        <v>287</v>
      </c>
      <c r="D55" s="150">
        <v>800</v>
      </c>
      <c r="E55" s="374">
        <f>Пр.10!G59</f>
        <v>60000</v>
      </c>
      <c r="F55" s="374">
        <f>Пр.10!H59</f>
        <v>50000</v>
      </c>
    </row>
    <row r="56" spans="1:8" s="32" customFormat="1" ht="31.5">
      <c r="A56" s="151" t="s">
        <v>187</v>
      </c>
      <c r="B56" s="148"/>
      <c r="C56" s="148" t="s">
        <v>289</v>
      </c>
      <c r="D56" s="147"/>
      <c r="E56" s="396">
        <f>E57</f>
        <v>100000</v>
      </c>
      <c r="F56" s="396">
        <f>F57</f>
        <v>100000</v>
      </c>
    </row>
    <row r="57" spans="1:8" ht="47.25">
      <c r="A57" s="153" t="s">
        <v>213</v>
      </c>
      <c r="B57" s="134" t="s">
        <v>379</v>
      </c>
      <c r="C57" s="134" t="s">
        <v>290</v>
      </c>
      <c r="D57" s="150">
        <v>200</v>
      </c>
      <c r="E57" s="395">
        <f>Пр.10!G70</f>
        <v>100000</v>
      </c>
      <c r="F57" s="395">
        <f>Пр.10!H70</f>
        <v>100000</v>
      </c>
    </row>
    <row r="58" spans="1:8" s="32" customFormat="1" ht="31.5">
      <c r="A58" s="151" t="s">
        <v>188</v>
      </c>
      <c r="B58" s="148"/>
      <c r="C58" s="148" t="s">
        <v>291</v>
      </c>
      <c r="D58" s="147"/>
      <c r="E58" s="396">
        <f>E59</f>
        <v>500000</v>
      </c>
      <c r="F58" s="396">
        <f>F59</f>
        <v>500000</v>
      </c>
    </row>
    <row r="59" spans="1:8" ht="63">
      <c r="A59" s="153" t="s">
        <v>440</v>
      </c>
      <c r="B59" s="134" t="s">
        <v>140</v>
      </c>
      <c r="C59" s="134" t="s">
        <v>292</v>
      </c>
      <c r="D59" s="150">
        <v>200</v>
      </c>
      <c r="E59" s="395">
        <f>Пр.10!G72</f>
        <v>500000</v>
      </c>
      <c r="F59" s="395">
        <f>Пр.10!H72</f>
        <v>500000</v>
      </c>
    </row>
    <row r="60" spans="1:8" s="32" customFormat="1" ht="31.5">
      <c r="A60" s="151" t="s">
        <v>220</v>
      </c>
      <c r="B60" s="148"/>
      <c r="C60" s="148" t="s">
        <v>293</v>
      </c>
      <c r="D60" s="147"/>
      <c r="E60" s="396">
        <f>E61+E62+E63+E64</f>
        <v>788399.58</v>
      </c>
      <c r="F60" s="396">
        <f>F61+F62+F63+F64</f>
        <v>788399.58</v>
      </c>
    </row>
    <row r="61" spans="1:8" ht="110.25">
      <c r="A61" s="153" t="s">
        <v>221</v>
      </c>
      <c r="B61" s="134" t="s">
        <v>142</v>
      </c>
      <c r="C61" s="134" t="s">
        <v>476</v>
      </c>
      <c r="D61" s="150">
        <v>100</v>
      </c>
      <c r="E61" s="395">
        <f>Пр.10!G61</f>
        <v>649606.67999999993</v>
      </c>
      <c r="F61" s="395">
        <f>Пр.10!H61</f>
        <v>649606.67999999993</v>
      </c>
      <c r="G61" s="26"/>
      <c r="H61" s="26"/>
    </row>
    <row r="62" spans="1:8" ht="78.75">
      <c r="A62" s="153" t="s">
        <v>222</v>
      </c>
      <c r="B62" s="134" t="s">
        <v>142</v>
      </c>
      <c r="C62" s="134" t="s">
        <v>476</v>
      </c>
      <c r="D62" s="150">
        <v>200</v>
      </c>
      <c r="E62" s="395">
        <f>Пр.10!G62</f>
        <v>138792.9</v>
      </c>
      <c r="F62" s="395">
        <f>Пр.10!H62</f>
        <v>138792.9</v>
      </c>
    </row>
    <row r="63" spans="1:8" ht="126">
      <c r="A63" s="153" t="s">
        <v>223</v>
      </c>
      <c r="B63" s="134" t="s">
        <v>142</v>
      </c>
      <c r="C63" s="134" t="s">
        <v>294</v>
      </c>
      <c r="D63" s="150">
        <v>100</v>
      </c>
      <c r="E63" s="395">
        <f>Пр.10!G63</f>
        <v>0</v>
      </c>
      <c r="F63" s="395">
        <f>Пр.10!H63</f>
        <v>0</v>
      </c>
    </row>
    <row r="64" spans="1:8" ht="126">
      <c r="A64" s="153" t="s">
        <v>224</v>
      </c>
      <c r="B64" s="134" t="s">
        <v>142</v>
      </c>
      <c r="C64" s="134" t="s">
        <v>295</v>
      </c>
      <c r="D64" s="150">
        <v>100</v>
      </c>
      <c r="E64" s="395">
        <f>Пр.10!G64</f>
        <v>0</v>
      </c>
      <c r="F64" s="395">
        <f>Пр.10!H64</f>
        <v>0</v>
      </c>
    </row>
    <row r="65" spans="1:6" s="32" customFormat="1" ht="31.5">
      <c r="A65" s="151" t="s">
        <v>226</v>
      </c>
      <c r="B65" s="148"/>
      <c r="C65" s="148" t="s">
        <v>296</v>
      </c>
      <c r="D65" s="147"/>
      <c r="E65" s="396">
        <f>E66</f>
        <v>1200000</v>
      </c>
      <c r="F65" s="396">
        <f>F66</f>
        <v>1200000</v>
      </c>
    </row>
    <row r="66" spans="1:6" ht="63">
      <c r="A66" s="153" t="s">
        <v>367</v>
      </c>
      <c r="B66" s="134" t="s">
        <v>142</v>
      </c>
      <c r="C66" s="134" t="s">
        <v>297</v>
      </c>
      <c r="D66" s="150">
        <v>200</v>
      </c>
      <c r="E66" s="395">
        <f>Пр.10!G66</f>
        <v>1200000</v>
      </c>
      <c r="F66" s="395">
        <f>Пр.10!H66</f>
        <v>1200000</v>
      </c>
    </row>
    <row r="67" spans="1:6" s="32" customFormat="1" ht="47.25">
      <c r="A67" s="151" t="s">
        <v>468</v>
      </c>
      <c r="B67" s="148" t="s">
        <v>142</v>
      </c>
      <c r="C67" s="148" t="s">
        <v>469</v>
      </c>
      <c r="D67" s="147"/>
      <c r="E67" s="347">
        <f>E68</f>
        <v>0</v>
      </c>
      <c r="F67" s="347">
        <f>F68</f>
        <v>0</v>
      </c>
    </row>
    <row r="68" spans="1:6" s="35" customFormat="1" ht="126">
      <c r="A68" s="153" t="s">
        <v>214</v>
      </c>
      <c r="B68" s="134" t="s">
        <v>142</v>
      </c>
      <c r="C68" s="134" t="s">
        <v>467</v>
      </c>
      <c r="D68" s="150">
        <v>100</v>
      </c>
      <c r="E68" s="348">
        <f>Пр.10!G68</f>
        <v>0</v>
      </c>
      <c r="F68" s="348">
        <f>Пр.10!H68</f>
        <v>0</v>
      </c>
    </row>
    <row r="69" spans="1:6">
      <c r="A69" s="151" t="s">
        <v>554</v>
      </c>
      <c r="B69" s="148"/>
      <c r="C69" s="134"/>
      <c r="D69" s="150"/>
      <c r="E69" s="395"/>
      <c r="F69" s="395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8"/>
  <sheetViews>
    <sheetView workbookViewId="0">
      <selection sqref="A1:G75"/>
    </sheetView>
  </sheetViews>
  <sheetFormatPr defaultRowHeight="15"/>
  <cols>
    <col min="1" max="1" width="59.42578125" style="37" customWidth="1"/>
    <col min="2" max="2" width="10" style="37" customWidth="1"/>
    <col min="3" max="4" width="8.7109375" style="37" customWidth="1"/>
    <col min="5" max="5" width="13.42578125" style="117" customWidth="1"/>
    <col min="6" max="6" width="9.85546875" style="37" customWidth="1"/>
    <col min="7" max="7" width="22" style="352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>
      <c r="E1" s="430" t="s">
        <v>228</v>
      </c>
      <c r="F1" s="430"/>
      <c r="G1" s="430"/>
    </row>
    <row r="2" spans="1:11" ht="15.75">
      <c r="E2" s="427" t="s">
        <v>33</v>
      </c>
      <c r="F2" s="427"/>
      <c r="G2" s="427"/>
    </row>
    <row r="3" spans="1:11" ht="15.75">
      <c r="E3" s="427" t="s">
        <v>110</v>
      </c>
      <c r="F3" s="427"/>
      <c r="G3" s="427"/>
    </row>
    <row r="4" spans="1:11" ht="15.75">
      <c r="E4" s="427" t="s">
        <v>27</v>
      </c>
      <c r="F4" s="427"/>
      <c r="G4" s="427"/>
    </row>
    <row r="5" spans="1:11" ht="15.75">
      <c r="E5" s="427" t="s">
        <v>28</v>
      </c>
      <c r="F5" s="427"/>
      <c r="G5" s="427"/>
    </row>
    <row r="6" spans="1:11" ht="15.75">
      <c r="E6" s="427" t="s">
        <v>551</v>
      </c>
      <c r="F6" s="427"/>
      <c r="G6" s="427"/>
    </row>
    <row r="8" spans="1:11" ht="38.25" customHeight="1">
      <c r="A8" s="431" t="s">
        <v>502</v>
      </c>
      <c r="B8" s="431"/>
      <c r="C8" s="431"/>
      <c r="D8" s="431"/>
      <c r="E8" s="431"/>
      <c r="F8" s="431"/>
      <c r="G8" s="431"/>
    </row>
    <row r="10" spans="1:11" ht="82.5" customHeight="1">
      <c r="A10" s="40" t="s">
        <v>34</v>
      </c>
      <c r="B10" s="40" t="s">
        <v>151</v>
      </c>
      <c r="C10" s="40" t="s">
        <v>82</v>
      </c>
      <c r="D10" s="40" t="s">
        <v>152</v>
      </c>
      <c r="E10" s="82" t="s">
        <v>64</v>
      </c>
      <c r="F10" s="40" t="s">
        <v>65</v>
      </c>
      <c r="G10" s="341" t="s">
        <v>42</v>
      </c>
    </row>
    <row r="11" spans="1:11" ht="15.75">
      <c r="A11" s="40"/>
      <c r="B11" s="40"/>
      <c r="C11" s="40"/>
      <c r="D11" s="40"/>
      <c r="E11" s="82"/>
      <c r="F11" s="40"/>
      <c r="G11" s="342" t="s">
        <v>150</v>
      </c>
    </row>
    <row r="12" spans="1:11" s="31" customFormat="1" ht="60.75" customHeight="1">
      <c r="A12" s="92" t="s">
        <v>121</v>
      </c>
      <c r="B12" s="41">
        <v>923</v>
      </c>
      <c r="C12" s="42"/>
      <c r="D12" s="42"/>
      <c r="E12" s="42"/>
      <c r="F12" s="41"/>
      <c r="G12" s="343">
        <f>G13+G28+G32+G43+G51+G35</f>
        <v>10934144.460000001</v>
      </c>
    </row>
    <row r="13" spans="1:11" ht="15.75">
      <c r="A13" s="43" t="s">
        <v>66</v>
      </c>
      <c r="B13" s="165">
        <v>923</v>
      </c>
      <c r="C13" s="58" t="s">
        <v>83</v>
      </c>
      <c r="D13" s="58" t="s">
        <v>84</v>
      </c>
      <c r="E13" s="58"/>
      <c r="F13" s="165"/>
      <c r="G13" s="138">
        <f>G14+G16+G21+G25+G23</f>
        <v>5908227.46</v>
      </c>
      <c r="K13" s="26"/>
    </row>
    <row r="14" spans="1:11" ht="47.25">
      <c r="A14" s="43" t="s">
        <v>67</v>
      </c>
      <c r="B14" s="165">
        <v>923</v>
      </c>
      <c r="C14" s="58" t="s">
        <v>83</v>
      </c>
      <c r="D14" s="58" t="s">
        <v>85</v>
      </c>
      <c r="E14" s="58"/>
      <c r="F14" s="165"/>
      <c r="G14" s="138">
        <f>G15</f>
        <v>937000</v>
      </c>
      <c r="I14" s="26"/>
    </row>
    <row r="15" spans="1:11" ht="94.5">
      <c r="A15" s="44" t="s">
        <v>189</v>
      </c>
      <c r="B15" s="164">
        <v>923</v>
      </c>
      <c r="C15" s="57" t="s">
        <v>83</v>
      </c>
      <c r="D15" s="57" t="s">
        <v>85</v>
      </c>
      <c r="E15" s="57" t="s">
        <v>269</v>
      </c>
      <c r="F15" s="164">
        <v>100</v>
      </c>
      <c r="G15" s="344">
        <v>937000</v>
      </c>
      <c r="K15" s="26"/>
    </row>
    <row r="16" spans="1:11" ht="63">
      <c r="A16" s="43" t="s">
        <v>81</v>
      </c>
      <c r="B16" s="165">
        <v>923</v>
      </c>
      <c r="C16" s="58" t="s">
        <v>83</v>
      </c>
      <c r="D16" s="58" t="s">
        <v>86</v>
      </c>
      <c r="E16" s="58"/>
      <c r="F16" s="165"/>
      <c r="G16" s="138">
        <f>G17</f>
        <v>4832000</v>
      </c>
    </row>
    <row r="17" spans="1:9" ht="15.75">
      <c r="A17" s="43" t="s">
        <v>68</v>
      </c>
      <c r="B17" s="165">
        <v>923</v>
      </c>
      <c r="C17" s="58" t="s">
        <v>83</v>
      </c>
      <c r="D17" s="58" t="s">
        <v>86</v>
      </c>
      <c r="E17" s="58"/>
      <c r="F17" s="165"/>
      <c r="G17" s="138">
        <f>SUM(G18:G20)</f>
        <v>4832000</v>
      </c>
      <c r="I17" s="26"/>
    </row>
    <row r="18" spans="1:9" ht="94.5">
      <c r="A18" s="44" t="s">
        <v>190</v>
      </c>
      <c r="B18" s="164">
        <v>923</v>
      </c>
      <c r="C18" s="57" t="s">
        <v>83</v>
      </c>
      <c r="D18" s="57" t="s">
        <v>86</v>
      </c>
      <c r="E18" s="57" t="s">
        <v>270</v>
      </c>
      <c r="F18" s="164">
        <v>100</v>
      </c>
      <c r="G18" s="137">
        <v>3392000</v>
      </c>
      <c r="I18" s="209"/>
    </row>
    <row r="19" spans="1:9" ht="47.25">
      <c r="A19" s="44" t="s">
        <v>191</v>
      </c>
      <c r="B19" s="164">
        <v>923</v>
      </c>
      <c r="C19" s="57" t="s">
        <v>83</v>
      </c>
      <c r="D19" s="57" t="s">
        <v>86</v>
      </c>
      <c r="E19" s="57" t="s">
        <v>270</v>
      </c>
      <c r="F19" s="164">
        <v>200</v>
      </c>
      <c r="G19" s="137">
        <v>1400000</v>
      </c>
    </row>
    <row r="20" spans="1:9" ht="31.5">
      <c r="A20" s="44" t="s">
        <v>192</v>
      </c>
      <c r="B20" s="164">
        <v>923</v>
      </c>
      <c r="C20" s="57" t="s">
        <v>83</v>
      </c>
      <c r="D20" s="57" t="s">
        <v>86</v>
      </c>
      <c r="E20" s="57" t="s">
        <v>270</v>
      </c>
      <c r="F20" s="164">
        <v>800</v>
      </c>
      <c r="G20" s="137">
        <v>40000</v>
      </c>
    </row>
    <row r="21" spans="1:9" s="32" customFormat="1" ht="47.25">
      <c r="A21" s="45" t="s">
        <v>219</v>
      </c>
      <c r="B21" s="165">
        <v>923</v>
      </c>
      <c r="C21" s="58" t="s">
        <v>83</v>
      </c>
      <c r="D21" s="58" t="s">
        <v>88</v>
      </c>
      <c r="E21" s="58"/>
      <c r="F21" s="165"/>
      <c r="G21" s="138">
        <f>G22</f>
        <v>27491.279999999999</v>
      </c>
    </row>
    <row r="22" spans="1:9" s="32" customFormat="1" ht="78.75">
      <c r="A22" s="44" t="s">
        <v>193</v>
      </c>
      <c r="B22" s="164">
        <v>923</v>
      </c>
      <c r="C22" s="57" t="s">
        <v>83</v>
      </c>
      <c r="D22" s="57" t="s">
        <v>88</v>
      </c>
      <c r="E22" s="57" t="s">
        <v>274</v>
      </c>
      <c r="F22" s="164">
        <v>500</v>
      </c>
      <c r="G22" s="137">
        <f>безвозм.пост.!C62</f>
        <v>27491.279999999999</v>
      </c>
    </row>
    <row r="23" spans="1:9" s="32" customFormat="1" ht="15.75">
      <c r="A23" s="43" t="s">
        <v>301</v>
      </c>
      <c r="B23" s="165">
        <v>923</v>
      </c>
      <c r="C23" s="58" t="s">
        <v>83</v>
      </c>
      <c r="D23" s="58" t="s">
        <v>302</v>
      </c>
      <c r="E23" s="58" t="s">
        <v>303</v>
      </c>
      <c r="F23" s="165"/>
      <c r="G23" s="138">
        <f>G24</f>
        <v>100000</v>
      </c>
    </row>
    <row r="24" spans="1:9" s="32" customFormat="1" ht="63">
      <c r="A24" s="59" t="s">
        <v>304</v>
      </c>
      <c r="B24" s="164">
        <v>923</v>
      </c>
      <c r="C24" s="57" t="s">
        <v>83</v>
      </c>
      <c r="D24" s="57" t="s">
        <v>302</v>
      </c>
      <c r="E24" s="57" t="s">
        <v>303</v>
      </c>
      <c r="F24" s="164">
        <v>800</v>
      </c>
      <c r="G24" s="137">
        <v>100000</v>
      </c>
    </row>
    <row r="25" spans="1:9" ht="15.75">
      <c r="A25" s="43" t="s">
        <v>69</v>
      </c>
      <c r="B25" s="165">
        <v>923</v>
      </c>
      <c r="C25" s="58" t="s">
        <v>83</v>
      </c>
      <c r="D25" s="58">
        <v>13</v>
      </c>
      <c r="E25" s="58"/>
      <c r="F25" s="165"/>
      <c r="G25" s="138">
        <f>SUM(G26:G27)</f>
        <v>11736.18</v>
      </c>
    </row>
    <row r="26" spans="1:9" ht="83.25" customHeight="1">
      <c r="A26" s="59" t="s">
        <v>216</v>
      </c>
      <c r="B26" s="164">
        <v>923</v>
      </c>
      <c r="C26" s="57" t="s">
        <v>83</v>
      </c>
      <c r="D26" s="57">
        <v>13</v>
      </c>
      <c r="E26" s="57" t="s">
        <v>271</v>
      </c>
      <c r="F26" s="164">
        <v>200</v>
      </c>
      <c r="G26" s="137">
        <v>10736.18</v>
      </c>
    </row>
    <row r="27" spans="1:9" ht="67.5" customHeight="1">
      <c r="A27" s="59" t="s">
        <v>217</v>
      </c>
      <c r="B27" s="164">
        <v>923</v>
      </c>
      <c r="C27" s="57" t="s">
        <v>83</v>
      </c>
      <c r="D27" s="57">
        <v>13</v>
      </c>
      <c r="E27" s="57" t="s">
        <v>272</v>
      </c>
      <c r="F27" s="164">
        <v>200</v>
      </c>
      <c r="G27" s="137">
        <v>1000</v>
      </c>
    </row>
    <row r="28" spans="1:9" ht="15.75">
      <c r="A28" s="46" t="s">
        <v>70</v>
      </c>
      <c r="B28" s="165">
        <v>923</v>
      </c>
      <c r="C28" s="58" t="s">
        <v>85</v>
      </c>
      <c r="D28" s="58" t="s">
        <v>84</v>
      </c>
      <c r="E28" s="58"/>
      <c r="F28" s="165"/>
      <c r="G28" s="138">
        <f>G29</f>
        <v>232400</v>
      </c>
    </row>
    <row r="29" spans="1:9" ht="15.75">
      <c r="A29" s="43" t="s">
        <v>71</v>
      </c>
      <c r="B29" s="165">
        <v>923</v>
      </c>
      <c r="C29" s="58" t="s">
        <v>85</v>
      </c>
      <c r="D29" s="58" t="s">
        <v>89</v>
      </c>
      <c r="E29" s="58"/>
      <c r="F29" s="165"/>
      <c r="G29" s="138">
        <f>G30+G31</f>
        <v>232400</v>
      </c>
    </row>
    <row r="30" spans="1:9" ht="110.25">
      <c r="A30" s="44" t="s">
        <v>194</v>
      </c>
      <c r="B30" s="164">
        <v>923</v>
      </c>
      <c r="C30" s="57" t="s">
        <v>85</v>
      </c>
      <c r="D30" s="57" t="s">
        <v>89</v>
      </c>
      <c r="E30" s="57" t="s">
        <v>273</v>
      </c>
      <c r="F30" s="164">
        <v>100</v>
      </c>
      <c r="G30" s="137">
        <f>безвозм.пост.!C6+безвозм.пост.!C7</f>
        <v>190000</v>
      </c>
      <c r="H30" s="71"/>
      <c r="I30" s="209"/>
    </row>
    <row r="31" spans="1:9" ht="63">
      <c r="A31" s="44" t="s">
        <v>195</v>
      </c>
      <c r="B31" s="164">
        <v>923</v>
      </c>
      <c r="C31" s="57" t="s">
        <v>85</v>
      </c>
      <c r="D31" s="57" t="s">
        <v>89</v>
      </c>
      <c r="E31" s="57" t="s">
        <v>273</v>
      </c>
      <c r="F31" s="164">
        <v>200</v>
      </c>
      <c r="G31" s="137">
        <f>безвозм.пост.!C8</f>
        <v>42400</v>
      </c>
      <c r="H31" s="71"/>
    </row>
    <row r="32" spans="1:9" ht="31.5">
      <c r="A32" s="43" t="s">
        <v>72</v>
      </c>
      <c r="B32" s="165">
        <v>923</v>
      </c>
      <c r="C32" s="58" t="s">
        <v>89</v>
      </c>
      <c r="D32" s="58" t="s">
        <v>84</v>
      </c>
      <c r="E32" s="58"/>
      <c r="F32" s="165"/>
      <c r="G32" s="138">
        <f>G33</f>
        <v>950000</v>
      </c>
      <c r="H32" s="71"/>
    </row>
    <row r="33" spans="1:8" ht="15.75">
      <c r="A33" s="43" t="s">
        <v>73</v>
      </c>
      <c r="B33" s="165">
        <v>923</v>
      </c>
      <c r="C33" s="58" t="s">
        <v>89</v>
      </c>
      <c r="D33" s="58">
        <v>10</v>
      </c>
      <c r="E33" s="58"/>
      <c r="F33" s="165"/>
      <c r="G33" s="138">
        <f>G34</f>
        <v>950000</v>
      </c>
      <c r="H33" s="71"/>
    </row>
    <row r="34" spans="1:8" ht="78.75">
      <c r="A34" s="81" t="s">
        <v>207</v>
      </c>
      <c r="B34" s="164">
        <v>923</v>
      </c>
      <c r="C34" s="57" t="s">
        <v>89</v>
      </c>
      <c r="D34" s="57">
        <v>10</v>
      </c>
      <c r="E34" s="134" t="s">
        <v>299</v>
      </c>
      <c r="F34" s="164">
        <v>200</v>
      </c>
      <c r="G34" s="137">
        <f>'план работы'!E24</f>
        <v>950000</v>
      </c>
      <c r="H34" s="71"/>
    </row>
    <row r="35" spans="1:8" s="32" customFormat="1" ht="15.75">
      <c r="A35" s="166" t="s">
        <v>74</v>
      </c>
      <c r="B35" s="165">
        <v>923</v>
      </c>
      <c r="C35" s="58" t="s">
        <v>86</v>
      </c>
      <c r="D35" s="58" t="s">
        <v>84</v>
      </c>
      <c r="E35" s="58"/>
      <c r="F35" s="165"/>
      <c r="G35" s="138">
        <f>G36+G41</f>
        <v>1718517</v>
      </c>
      <c r="H35" s="72"/>
    </row>
    <row r="36" spans="1:8" s="32" customFormat="1" ht="15.75">
      <c r="A36" s="166" t="s">
        <v>258</v>
      </c>
      <c r="B36" s="165">
        <v>923</v>
      </c>
      <c r="C36" s="58" t="s">
        <v>86</v>
      </c>
      <c r="D36" s="58" t="s">
        <v>259</v>
      </c>
      <c r="E36" s="58"/>
      <c r="F36" s="165"/>
      <c r="G36" s="138">
        <f>G37+G38+G39+G40</f>
        <v>1468517</v>
      </c>
      <c r="H36" s="72"/>
    </row>
    <row r="37" spans="1:8" s="32" customFormat="1" ht="132.75" customHeight="1">
      <c r="A37" s="167" t="s">
        <v>466</v>
      </c>
      <c r="B37" s="230">
        <v>923</v>
      </c>
      <c r="C37" s="57" t="s">
        <v>86</v>
      </c>
      <c r="D37" s="57" t="s">
        <v>259</v>
      </c>
      <c r="E37" s="57" t="s">
        <v>275</v>
      </c>
      <c r="F37" s="230">
        <v>200</v>
      </c>
      <c r="G37" s="137">
        <f>безвозм.пост.!C44</f>
        <v>322781</v>
      </c>
      <c r="H37" s="72"/>
    </row>
    <row r="38" spans="1:8" s="32" customFormat="1" ht="94.5">
      <c r="A38" s="290" t="s">
        <v>491</v>
      </c>
      <c r="B38" s="150">
        <v>923</v>
      </c>
      <c r="C38" s="134" t="s">
        <v>86</v>
      </c>
      <c r="D38" s="134" t="s">
        <v>259</v>
      </c>
      <c r="E38" s="134" t="s">
        <v>487</v>
      </c>
      <c r="F38" s="150">
        <v>200</v>
      </c>
      <c r="G38" s="137">
        <f>безвозм.пост.!C50</f>
        <v>0</v>
      </c>
      <c r="H38" s="72"/>
    </row>
    <row r="39" spans="1:8" s="32" customFormat="1" ht="124.5" customHeight="1">
      <c r="A39" s="167" t="s">
        <v>437</v>
      </c>
      <c r="B39" s="164">
        <v>923</v>
      </c>
      <c r="C39" s="57" t="s">
        <v>86</v>
      </c>
      <c r="D39" s="57" t="s">
        <v>259</v>
      </c>
      <c r="E39" s="57" t="s">
        <v>275</v>
      </c>
      <c r="F39" s="164">
        <v>200</v>
      </c>
      <c r="G39" s="137">
        <f>безвозм.пост.!C43</f>
        <v>357005</v>
      </c>
      <c r="H39" s="72"/>
    </row>
    <row r="40" spans="1:8" s="32" customFormat="1" ht="63">
      <c r="A40" s="167" t="s">
        <v>438</v>
      </c>
      <c r="B40" s="164">
        <v>923</v>
      </c>
      <c r="C40" s="57" t="s">
        <v>86</v>
      </c>
      <c r="D40" s="57" t="s">
        <v>259</v>
      </c>
      <c r="E40" s="57" t="s">
        <v>276</v>
      </c>
      <c r="F40" s="164">
        <v>200</v>
      </c>
      <c r="G40" s="137">
        <f>безвозм.пост.!C46</f>
        <v>788731</v>
      </c>
      <c r="H40" s="72"/>
    </row>
    <row r="41" spans="1:8" s="32" customFormat="1" ht="15.75">
      <c r="A41" s="289" t="s">
        <v>533</v>
      </c>
      <c r="B41" s="147">
        <v>923</v>
      </c>
      <c r="C41" s="148" t="s">
        <v>86</v>
      </c>
      <c r="D41" s="148" t="s">
        <v>534</v>
      </c>
      <c r="E41" s="148"/>
      <c r="F41" s="147"/>
      <c r="G41" s="138">
        <f>G42</f>
        <v>250000</v>
      </c>
      <c r="H41" s="72"/>
    </row>
    <row r="42" spans="1:8" s="32" customFormat="1" ht="110.25">
      <c r="A42" s="290" t="s">
        <v>535</v>
      </c>
      <c r="B42" s="150">
        <v>923</v>
      </c>
      <c r="C42" s="134" t="s">
        <v>86</v>
      </c>
      <c r="D42" s="134" t="s">
        <v>534</v>
      </c>
      <c r="E42" s="134" t="s">
        <v>536</v>
      </c>
      <c r="F42" s="150">
        <v>200</v>
      </c>
      <c r="G42" s="137">
        <f>безвозм.пост.!C59</f>
        <v>250000</v>
      </c>
      <c r="H42" s="72"/>
    </row>
    <row r="43" spans="1:8" ht="15.75">
      <c r="A43" s="168" t="s">
        <v>75</v>
      </c>
      <c r="B43" s="147">
        <v>923</v>
      </c>
      <c r="C43" s="148" t="s">
        <v>87</v>
      </c>
      <c r="D43" s="148" t="s">
        <v>84</v>
      </c>
      <c r="E43" s="148"/>
      <c r="F43" s="147"/>
      <c r="G43" s="138">
        <f>G47+G44</f>
        <v>1895000</v>
      </c>
      <c r="H43" s="71"/>
    </row>
    <row r="44" spans="1:8" ht="15.75">
      <c r="A44" s="168" t="s">
        <v>250</v>
      </c>
      <c r="B44" s="147">
        <v>923</v>
      </c>
      <c r="C44" s="148" t="s">
        <v>87</v>
      </c>
      <c r="D44" s="148" t="s">
        <v>85</v>
      </c>
      <c r="E44" s="148"/>
      <c r="F44" s="147"/>
      <c r="G44" s="138">
        <f>G45+G46</f>
        <v>545000</v>
      </c>
      <c r="H44" s="71"/>
    </row>
    <row r="45" spans="1:8" s="35" customFormat="1" ht="31.5">
      <c r="A45" s="169" t="s">
        <v>366</v>
      </c>
      <c r="B45" s="150">
        <v>923</v>
      </c>
      <c r="C45" s="134" t="s">
        <v>87</v>
      </c>
      <c r="D45" s="134" t="s">
        <v>85</v>
      </c>
      <c r="E45" s="134" t="s">
        <v>356</v>
      </c>
      <c r="F45" s="150"/>
      <c r="G45" s="137">
        <f>безвозм.пост.!C40</f>
        <v>335000</v>
      </c>
      <c r="H45" s="91"/>
    </row>
    <row r="46" spans="1:8" s="35" customFormat="1" ht="47.25">
      <c r="A46" s="169" t="s">
        <v>365</v>
      </c>
      <c r="B46" s="150">
        <v>923</v>
      </c>
      <c r="C46" s="134" t="s">
        <v>87</v>
      </c>
      <c r="D46" s="134" t="s">
        <v>89</v>
      </c>
      <c r="E46" s="134" t="s">
        <v>357</v>
      </c>
      <c r="F46" s="150"/>
      <c r="G46" s="137">
        <f>безвозм.пост.!C48</f>
        <v>210000</v>
      </c>
      <c r="H46" s="91"/>
    </row>
    <row r="47" spans="1:8" ht="20.25" customHeight="1">
      <c r="A47" s="43" t="s">
        <v>76</v>
      </c>
      <c r="B47" s="174">
        <v>923</v>
      </c>
      <c r="C47" s="58" t="s">
        <v>87</v>
      </c>
      <c r="D47" s="58" t="s">
        <v>89</v>
      </c>
      <c r="E47" s="58"/>
      <c r="F47" s="174"/>
      <c r="G47" s="138">
        <f>SUM(G48:G49)</f>
        <v>1350000</v>
      </c>
      <c r="H47" s="71"/>
    </row>
    <row r="48" spans="1:8" ht="63">
      <c r="A48" s="81" t="s">
        <v>208</v>
      </c>
      <c r="B48" s="173">
        <v>923</v>
      </c>
      <c r="C48" s="57" t="s">
        <v>87</v>
      </c>
      <c r="D48" s="57" t="s">
        <v>89</v>
      </c>
      <c r="E48" s="57" t="s">
        <v>282</v>
      </c>
      <c r="F48" s="173">
        <v>200</v>
      </c>
      <c r="G48" s="137">
        <f>'план работы'!E6</f>
        <v>200000</v>
      </c>
      <c r="H48" s="71"/>
    </row>
    <row r="49" spans="1:10" ht="63.75" thickBot="1">
      <c r="A49" s="176" t="s">
        <v>209</v>
      </c>
      <c r="B49" s="173">
        <v>923</v>
      </c>
      <c r="C49" s="57" t="s">
        <v>87</v>
      </c>
      <c r="D49" s="57" t="s">
        <v>89</v>
      </c>
      <c r="E49" s="57" t="s">
        <v>284</v>
      </c>
      <c r="F49" s="173">
        <v>200</v>
      </c>
      <c r="G49" s="137">
        <f>'план работы'!E8</f>
        <v>1150000</v>
      </c>
      <c r="H49" s="71"/>
    </row>
    <row r="50" spans="1:10" s="32" customFormat="1" ht="15.75">
      <c r="A50" s="45" t="s">
        <v>145</v>
      </c>
      <c r="B50" s="174">
        <v>923</v>
      </c>
      <c r="C50" s="58" t="s">
        <v>153</v>
      </c>
      <c r="D50" s="58" t="s">
        <v>84</v>
      </c>
      <c r="E50" s="58"/>
      <c r="F50" s="174"/>
      <c r="G50" s="138">
        <f>G51</f>
        <v>230000</v>
      </c>
      <c r="H50" s="72"/>
    </row>
    <row r="51" spans="1:10" ht="15.75">
      <c r="A51" s="43" t="s">
        <v>77</v>
      </c>
      <c r="B51" s="174">
        <v>923</v>
      </c>
      <c r="C51" s="58">
        <v>10</v>
      </c>
      <c r="D51" s="58" t="s">
        <v>83</v>
      </c>
      <c r="E51" s="57"/>
      <c r="F51" s="173"/>
      <c r="G51" s="138">
        <f>G52</f>
        <v>230000</v>
      </c>
      <c r="H51" s="71"/>
    </row>
    <row r="52" spans="1:10" ht="47.25">
      <c r="A52" s="44" t="s">
        <v>196</v>
      </c>
      <c r="B52" s="174">
        <v>923</v>
      </c>
      <c r="C52" s="58">
        <v>10</v>
      </c>
      <c r="D52" s="58" t="s">
        <v>83</v>
      </c>
      <c r="E52" s="134" t="s">
        <v>298</v>
      </c>
      <c r="F52" s="173">
        <v>300</v>
      </c>
      <c r="G52" s="137">
        <v>230000</v>
      </c>
      <c r="H52" s="71"/>
    </row>
    <row r="53" spans="1:10" s="31" customFormat="1" ht="62.25" customHeight="1">
      <c r="A53" s="92" t="s">
        <v>124</v>
      </c>
      <c r="B53" s="41">
        <v>923</v>
      </c>
      <c r="C53" s="42"/>
      <c r="D53" s="42"/>
      <c r="E53" s="132"/>
      <c r="F53" s="47"/>
      <c r="G53" s="345">
        <f>G54+G71+G73</f>
        <v>8565855.5399999991</v>
      </c>
      <c r="H53" s="73"/>
    </row>
    <row r="54" spans="1:10" ht="15.75">
      <c r="A54" s="43" t="s">
        <v>443</v>
      </c>
      <c r="B54" s="174">
        <v>923</v>
      </c>
      <c r="C54" s="58" t="s">
        <v>90</v>
      </c>
      <c r="D54" s="58" t="s">
        <v>84</v>
      </c>
      <c r="E54" s="58"/>
      <c r="F54" s="174"/>
      <c r="G54" s="138">
        <f>G55</f>
        <v>7965855.54</v>
      </c>
      <c r="H54" s="71"/>
    </row>
    <row r="55" spans="1:10" ht="15.75">
      <c r="A55" s="43" t="s">
        <v>78</v>
      </c>
      <c r="B55" s="174">
        <v>923</v>
      </c>
      <c r="C55" s="58" t="s">
        <v>90</v>
      </c>
      <c r="D55" s="58" t="s">
        <v>83</v>
      </c>
      <c r="E55" s="58"/>
      <c r="F55" s="174"/>
      <c r="G55" s="138">
        <f>G56+G62+G67+G69</f>
        <v>7965855.54</v>
      </c>
      <c r="H55" s="71"/>
    </row>
    <row r="56" spans="1:10" s="32" customFormat="1" ht="31.5">
      <c r="A56" s="43" t="s">
        <v>79</v>
      </c>
      <c r="B56" s="174">
        <v>923</v>
      </c>
      <c r="C56" s="58" t="s">
        <v>90</v>
      </c>
      <c r="D56" s="58" t="s">
        <v>83</v>
      </c>
      <c r="E56" s="58" t="s">
        <v>287</v>
      </c>
      <c r="F56" s="174"/>
      <c r="G56" s="138">
        <f>SUM(G57:G61)</f>
        <v>4916947</v>
      </c>
    </row>
    <row r="57" spans="1:10" ht="94.5">
      <c r="A57" s="81" t="s">
        <v>210</v>
      </c>
      <c r="B57" s="173">
        <v>923</v>
      </c>
      <c r="C57" s="57" t="s">
        <v>90</v>
      </c>
      <c r="D57" s="57" t="s">
        <v>83</v>
      </c>
      <c r="E57" s="57" t="s">
        <v>287</v>
      </c>
      <c r="F57" s="173">
        <v>100</v>
      </c>
      <c r="G57" s="160">
        <v>1711902</v>
      </c>
    </row>
    <row r="58" spans="1:10" ht="126">
      <c r="A58" s="81" t="s">
        <v>206</v>
      </c>
      <c r="B58" s="181">
        <v>923</v>
      </c>
      <c r="C58" s="57" t="s">
        <v>90</v>
      </c>
      <c r="D58" s="57" t="s">
        <v>83</v>
      </c>
      <c r="E58" s="57" t="s">
        <v>288</v>
      </c>
      <c r="F58" s="173">
        <v>100</v>
      </c>
      <c r="G58" s="160">
        <v>32545</v>
      </c>
    </row>
    <row r="59" spans="1:10" ht="47.25">
      <c r="A59" s="81" t="s">
        <v>211</v>
      </c>
      <c r="B59" s="181">
        <v>923</v>
      </c>
      <c r="C59" s="57" t="s">
        <v>90</v>
      </c>
      <c r="D59" s="57" t="s">
        <v>83</v>
      </c>
      <c r="E59" s="57" t="s">
        <v>287</v>
      </c>
      <c r="F59" s="173">
        <v>200</v>
      </c>
      <c r="G59" s="160">
        <f>'план работы'!E43+'план работы'!E57+'план работы'!E58+1150000</f>
        <v>3120000</v>
      </c>
      <c r="I59" s="26"/>
      <c r="J59" s="26"/>
    </row>
    <row r="60" spans="1:10" ht="47.25">
      <c r="A60" s="81" t="s">
        <v>212</v>
      </c>
      <c r="B60" s="181">
        <v>923</v>
      </c>
      <c r="C60" s="57" t="s">
        <v>90</v>
      </c>
      <c r="D60" s="57" t="s">
        <v>83</v>
      </c>
      <c r="E60" s="57" t="s">
        <v>287</v>
      </c>
      <c r="F60" s="173">
        <v>800</v>
      </c>
      <c r="G60" s="160">
        <v>52500</v>
      </c>
    </row>
    <row r="61" spans="1:10" ht="47.25">
      <c r="A61" s="153" t="s">
        <v>489</v>
      </c>
      <c r="B61" s="134" t="s">
        <v>490</v>
      </c>
      <c r="C61" s="134" t="s">
        <v>90</v>
      </c>
      <c r="D61" s="150">
        <v>1</v>
      </c>
      <c r="E61" s="134" t="s">
        <v>488</v>
      </c>
      <c r="F61" s="150">
        <v>200</v>
      </c>
      <c r="G61" s="346">
        <f>безвозм.пост.!C52</f>
        <v>0</v>
      </c>
    </row>
    <row r="62" spans="1:10" s="152" customFormat="1" ht="15.75">
      <c r="A62" s="151" t="s">
        <v>225</v>
      </c>
      <c r="B62" s="182">
        <v>923</v>
      </c>
      <c r="C62" s="170" t="s">
        <v>90</v>
      </c>
      <c r="D62" s="170" t="s">
        <v>83</v>
      </c>
      <c r="E62" s="170" t="s">
        <v>300</v>
      </c>
      <c r="F62" s="177"/>
      <c r="G62" s="178">
        <f>G63+G64+G65+G66</f>
        <v>1198010.54</v>
      </c>
    </row>
    <row r="63" spans="1:10" s="152" customFormat="1" ht="126">
      <c r="A63" s="153" t="s">
        <v>221</v>
      </c>
      <c r="B63" s="181">
        <v>923</v>
      </c>
      <c r="C63" s="159" t="s">
        <v>90</v>
      </c>
      <c r="D63" s="159" t="s">
        <v>83</v>
      </c>
      <c r="E63" s="134" t="s">
        <v>476</v>
      </c>
      <c r="F63" s="150">
        <v>100</v>
      </c>
      <c r="G63" s="160">
        <f>безвозм.пост.!C22+безвозм.пост.!C23</f>
        <v>649606.67999999993</v>
      </c>
      <c r="I63" s="156"/>
    </row>
    <row r="64" spans="1:10" s="152" customFormat="1" ht="78.75">
      <c r="A64" s="153" t="s">
        <v>222</v>
      </c>
      <c r="B64" s="181">
        <v>923</v>
      </c>
      <c r="C64" s="159" t="s">
        <v>90</v>
      </c>
      <c r="D64" s="159" t="s">
        <v>83</v>
      </c>
      <c r="E64" s="134" t="s">
        <v>476</v>
      </c>
      <c r="F64" s="150">
        <v>200</v>
      </c>
      <c r="G64" s="160">
        <f>безвозм.пост.!C24+безвозм.пост.!C25+безвозм.пост.!C28</f>
        <v>117234.4</v>
      </c>
    </row>
    <row r="65" spans="1:11" s="152" customFormat="1" ht="126">
      <c r="A65" s="153" t="s">
        <v>223</v>
      </c>
      <c r="B65" s="181">
        <v>923</v>
      </c>
      <c r="C65" s="159" t="s">
        <v>90</v>
      </c>
      <c r="D65" s="159" t="s">
        <v>83</v>
      </c>
      <c r="E65" s="134" t="s">
        <v>294</v>
      </c>
      <c r="F65" s="150">
        <v>100</v>
      </c>
      <c r="G65" s="160">
        <f>безвозм.пост.!C30</f>
        <v>409611</v>
      </c>
    </row>
    <row r="66" spans="1:11" s="152" customFormat="1" ht="129.75" customHeight="1">
      <c r="A66" s="153" t="s">
        <v>224</v>
      </c>
      <c r="B66" s="181">
        <v>923</v>
      </c>
      <c r="C66" s="134" t="s">
        <v>90</v>
      </c>
      <c r="D66" s="134" t="s">
        <v>83</v>
      </c>
      <c r="E66" s="134" t="s">
        <v>295</v>
      </c>
      <c r="F66" s="150">
        <v>100</v>
      </c>
      <c r="G66" s="160">
        <f>безвозм.пост.!C34</f>
        <v>21558.46</v>
      </c>
    </row>
    <row r="67" spans="1:11" s="149" customFormat="1" ht="15.75">
      <c r="A67" s="151" t="s">
        <v>227</v>
      </c>
      <c r="B67" s="182">
        <v>923</v>
      </c>
      <c r="C67" s="170" t="s">
        <v>90</v>
      </c>
      <c r="D67" s="170" t="s">
        <v>83</v>
      </c>
      <c r="E67" s="170" t="s">
        <v>296</v>
      </c>
      <c r="F67" s="147"/>
      <c r="G67" s="171">
        <f>G68</f>
        <v>1200000</v>
      </c>
    </row>
    <row r="68" spans="1:11" s="152" customFormat="1" ht="63.75" thickBot="1">
      <c r="A68" s="153" t="s">
        <v>367</v>
      </c>
      <c r="B68" s="181">
        <v>923</v>
      </c>
      <c r="C68" s="159" t="s">
        <v>90</v>
      </c>
      <c r="D68" s="159" t="s">
        <v>83</v>
      </c>
      <c r="E68" s="134" t="s">
        <v>297</v>
      </c>
      <c r="F68" s="150">
        <v>200</v>
      </c>
      <c r="G68" s="172">
        <f>безвозм.пост.!C38</f>
        <v>1200000</v>
      </c>
    </row>
    <row r="69" spans="1:11" s="152" customFormat="1" ht="47.25">
      <c r="A69" s="43" t="s">
        <v>478</v>
      </c>
      <c r="B69" s="237">
        <v>923</v>
      </c>
      <c r="C69" s="170" t="s">
        <v>90</v>
      </c>
      <c r="D69" s="170" t="s">
        <v>83</v>
      </c>
      <c r="E69" s="58" t="s">
        <v>469</v>
      </c>
      <c r="F69" s="237"/>
      <c r="G69" s="347">
        <f>G70</f>
        <v>650898</v>
      </c>
    </row>
    <row r="70" spans="1:11" s="152" customFormat="1" ht="126">
      <c r="A70" s="59" t="s">
        <v>214</v>
      </c>
      <c r="B70" s="236">
        <v>923</v>
      </c>
      <c r="C70" s="159" t="s">
        <v>90</v>
      </c>
      <c r="D70" s="159" t="s">
        <v>83</v>
      </c>
      <c r="E70" s="57" t="s">
        <v>467</v>
      </c>
      <c r="F70" s="236">
        <v>100</v>
      </c>
      <c r="G70" s="348">
        <f>безвозм.пост.!C9</f>
        <v>650898</v>
      </c>
    </row>
    <row r="71" spans="1:11" ht="31.5">
      <c r="A71" s="43" t="s">
        <v>444</v>
      </c>
      <c r="B71" s="182">
        <v>923</v>
      </c>
      <c r="C71" s="58">
        <v>11</v>
      </c>
      <c r="D71" s="58" t="s">
        <v>87</v>
      </c>
      <c r="E71" s="170" t="s">
        <v>289</v>
      </c>
      <c r="F71" s="173"/>
      <c r="G71" s="138">
        <f>G72</f>
        <v>100000</v>
      </c>
    </row>
    <row r="72" spans="1:11" ht="54" customHeight="1">
      <c r="A72" s="81" t="s">
        <v>213</v>
      </c>
      <c r="B72" s="181">
        <v>923</v>
      </c>
      <c r="C72" s="57">
        <v>11</v>
      </c>
      <c r="D72" s="57" t="s">
        <v>87</v>
      </c>
      <c r="E72" s="57" t="s">
        <v>290</v>
      </c>
      <c r="F72" s="173">
        <v>200</v>
      </c>
      <c r="G72" s="137">
        <v>100000</v>
      </c>
    </row>
    <row r="73" spans="1:11" ht="15.75">
      <c r="A73" s="48" t="s">
        <v>76</v>
      </c>
      <c r="B73" s="181">
        <v>923</v>
      </c>
      <c r="C73" s="49" t="s">
        <v>87</v>
      </c>
      <c r="D73" s="49" t="s">
        <v>89</v>
      </c>
      <c r="E73" s="170" t="s">
        <v>291</v>
      </c>
      <c r="F73" s="50"/>
      <c r="G73" s="349">
        <f>G74</f>
        <v>500000</v>
      </c>
    </row>
    <row r="74" spans="1:11" ht="63">
      <c r="A74" s="59" t="s">
        <v>440</v>
      </c>
      <c r="B74" s="181">
        <v>923</v>
      </c>
      <c r="C74" s="57" t="s">
        <v>87</v>
      </c>
      <c r="D74" s="57" t="s">
        <v>89</v>
      </c>
      <c r="E74" s="57" t="s">
        <v>292</v>
      </c>
      <c r="F74" s="173"/>
      <c r="G74" s="137">
        <f>'план работы'!E36</f>
        <v>500000</v>
      </c>
    </row>
    <row r="75" spans="1:11" ht="15.75">
      <c r="A75" s="204" t="s">
        <v>80</v>
      </c>
      <c r="B75" s="51"/>
      <c r="C75" s="52"/>
      <c r="D75" s="52"/>
      <c r="E75" s="52"/>
      <c r="F75" s="51"/>
      <c r="G75" s="178">
        <f>G12+G53</f>
        <v>19500000</v>
      </c>
      <c r="K75" s="26"/>
    </row>
    <row r="76" spans="1:11">
      <c r="G76" s="350"/>
    </row>
    <row r="78" spans="1:11">
      <c r="G78" s="351"/>
    </row>
  </sheetData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63" fitToHeight="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3"/>
  <sheetViews>
    <sheetView workbookViewId="0">
      <selection sqref="A1:H73"/>
    </sheetView>
  </sheetViews>
  <sheetFormatPr defaultRowHeight="15"/>
  <cols>
    <col min="1" max="1" width="52.7109375" style="352" customWidth="1"/>
    <col min="2" max="2" width="10.7109375" style="352" customWidth="1"/>
    <col min="3" max="3" width="8.85546875" style="352" customWidth="1"/>
    <col min="4" max="4" width="7.85546875" style="352" customWidth="1"/>
    <col min="5" max="5" width="13.5703125" style="352" customWidth="1"/>
    <col min="6" max="6" width="10.42578125" style="352" customWidth="1"/>
    <col min="7" max="7" width="21" style="352" customWidth="1"/>
    <col min="8" max="8" width="21.28515625" style="352" customWidth="1"/>
    <col min="9" max="9" width="14.7109375" bestFit="1" customWidth="1"/>
  </cols>
  <sheetData>
    <row r="1" spans="1:8" ht="15.75">
      <c r="F1" s="440" t="s">
        <v>133</v>
      </c>
      <c r="G1" s="440"/>
      <c r="H1" s="440"/>
    </row>
    <row r="2" spans="1:8" ht="15.75">
      <c r="F2" s="429" t="s">
        <v>33</v>
      </c>
      <c r="G2" s="429"/>
      <c r="H2" s="429"/>
    </row>
    <row r="3" spans="1:8" ht="15.75">
      <c r="F3" s="429" t="s">
        <v>110</v>
      </c>
      <c r="G3" s="429"/>
      <c r="H3" s="429"/>
    </row>
    <row r="4" spans="1:8" ht="15.75">
      <c r="F4" s="429" t="s">
        <v>27</v>
      </c>
      <c r="G4" s="429"/>
      <c r="H4" s="429"/>
    </row>
    <row r="5" spans="1:8" ht="15.75">
      <c r="F5" s="429" t="s">
        <v>28</v>
      </c>
      <c r="G5" s="429"/>
      <c r="H5" s="429"/>
    </row>
    <row r="6" spans="1:8" ht="15.75">
      <c r="F6" s="429" t="s">
        <v>551</v>
      </c>
      <c r="G6" s="429"/>
      <c r="H6" s="429"/>
    </row>
    <row r="7" spans="1:8" ht="15.75">
      <c r="F7" s="353"/>
      <c r="G7" s="353"/>
      <c r="H7" s="353"/>
    </row>
    <row r="8" spans="1:8" ht="38.25" customHeight="1">
      <c r="A8" s="439" t="s">
        <v>503</v>
      </c>
      <c r="B8" s="439"/>
      <c r="C8" s="439"/>
      <c r="D8" s="439"/>
      <c r="E8" s="439"/>
      <c r="F8" s="439"/>
      <c r="G8" s="439"/>
      <c r="H8" s="439"/>
    </row>
    <row r="10" spans="1:8" ht="82.5" customHeight="1">
      <c r="A10" s="341" t="s">
        <v>34</v>
      </c>
      <c r="B10" s="341" t="s">
        <v>151</v>
      </c>
      <c r="C10" s="341" t="s">
        <v>82</v>
      </c>
      <c r="D10" s="341" t="s">
        <v>152</v>
      </c>
      <c r="E10" s="354" t="s">
        <v>64</v>
      </c>
      <c r="F10" s="341" t="s">
        <v>65</v>
      </c>
      <c r="G10" s="443" t="s">
        <v>132</v>
      </c>
      <c r="H10" s="443"/>
    </row>
    <row r="11" spans="1:8" ht="15.75">
      <c r="A11" s="341"/>
      <c r="B11" s="341"/>
      <c r="C11" s="341"/>
      <c r="D11" s="341"/>
      <c r="E11" s="354"/>
      <c r="F11" s="341"/>
      <c r="G11" s="355" t="s">
        <v>377</v>
      </c>
      <c r="H11" s="355" t="s">
        <v>492</v>
      </c>
    </row>
    <row r="12" spans="1:8" s="31" customFormat="1" ht="75">
      <c r="A12" s="356" t="s">
        <v>121</v>
      </c>
      <c r="B12" s="357">
        <v>923</v>
      </c>
      <c r="C12" s="358"/>
      <c r="D12" s="358"/>
      <c r="E12" s="358"/>
      <c r="F12" s="357"/>
      <c r="G12" s="343">
        <f>G13+G28+G32+G42+G50+G35</f>
        <v>10609698.42</v>
      </c>
      <c r="H12" s="343">
        <f>H13+H28+H32+H42+H50+H35</f>
        <v>10599698.42</v>
      </c>
    </row>
    <row r="13" spans="1:8" ht="15.75">
      <c r="A13" s="151" t="s">
        <v>66</v>
      </c>
      <c r="B13" s="147">
        <v>923</v>
      </c>
      <c r="C13" s="148" t="s">
        <v>83</v>
      </c>
      <c r="D13" s="148" t="s">
        <v>84</v>
      </c>
      <c r="E13" s="148"/>
      <c r="F13" s="147"/>
      <c r="G13" s="138">
        <f>G14+G16+G21+G23+G25</f>
        <v>5881481.4199999999</v>
      </c>
      <c r="H13" s="138">
        <f>H14+H16+H21+H23+H25</f>
        <v>5902681.4199999999</v>
      </c>
    </row>
    <row r="14" spans="1:8" ht="47.25">
      <c r="A14" s="151" t="s">
        <v>67</v>
      </c>
      <c r="B14" s="147">
        <v>923</v>
      </c>
      <c r="C14" s="148" t="s">
        <v>83</v>
      </c>
      <c r="D14" s="148" t="s">
        <v>85</v>
      </c>
      <c r="E14" s="148"/>
      <c r="F14" s="147"/>
      <c r="G14" s="138">
        <f>G15</f>
        <v>937000</v>
      </c>
      <c r="H14" s="138">
        <f>H15</f>
        <v>937000</v>
      </c>
    </row>
    <row r="15" spans="1:8" ht="110.25">
      <c r="A15" s="153" t="s">
        <v>189</v>
      </c>
      <c r="B15" s="150">
        <v>923</v>
      </c>
      <c r="C15" s="134" t="s">
        <v>83</v>
      </c>
      <c r="D15" s="134" t="s">
        <v>85</v>
      </c>
      <c r="E15" s="134" t="s">
        <v>269</v>
      </c>
      <c r="F15" s="150">
        <v>100</v>
      </c>
      <c r="G15" s="344">
        <f>'Пр. 9'!G15</f>
        <v>937000</v>
      </c>
      <c r="H15" s="344">
        <f>G15</f>
        <v>937000</v>
      </c>
    </row>
    <row r="16" spans="1:8" ht="63">
      <c r="A16" s="151" t="s">
        <v>81</v>
      </c>
      <c r="B16" s="147">
        <v>923</v>
      </c>
      <c r="C16" s="148" t="s">
        <v>83</v>
      </c>
      <c r="D16" s="148" t="s">
        <v>86</v>
      </c>
      <c r="E16" s="148"/>
      <c r="F16" s="147"/>
      <c r="G16" s="138">
        <f>G17</f>
        <v>4822000</v>
      </c>
      <c r="H16" s="138">
        <f>H17</f>
        <v>4822000</v>
      </c>
    </row>
    <row r="17" spans="1:8" ht="15.75">
      <c r="A17" s="151" t="s">
        <v>68</v>
      </c>
      <c r="B17" s="147">
        <v>923</v>
      </c>
      <c r="C17" s="148" t="s">
        <v>83</v>
      </c>
      <c r="D17" s="148" t="s">
        <v>86</v>
      </c>
      <c r="E17" s="148"/>
      <c r="F17" s="147"/>
      <c r="G17" s="138">
        <f>SUM(G18:G20)</f>
        <v>4822000</v>
      </c>
      <c r="H17" s="138">
        <f>SUM(H18:H20)</f>
        <v>4822000</v>
      </c>
    </row>
    <row r="18" spans="1:8" ht="94.5">
      <c r="A18" s="153" t="s">
        <v>190</v>
      </c>
      <c r="B18" s="150">
        <v>923</v>
      </c>
      <c r="C18" s="134" t="s">
        <v>83</v>
      </c>
      <c r="D18" s="134" t="s">
        <v>86</v>
      </c>
      <c r="E18" s="134" t="s">
        <v>270</v>
      </c>
      <c r="F18" s="150">
        <v>100</v>
      </c>
      <c r="G18" s="137">
        <f>'Пр. 9'!G18</f>
        <v>3392000</v>
      </c>
      <c r="H18" s="137">
        <f>G18</f>
        <v>3392000</v>
      </c>
    </row>
    <row r="19" spans="1:8" ht="63">
      <c r="A19" s="153" t="s">
        <v>191</v>
      </c>
      <c r="B19" s="150">
        <v>923</v>
      </c>
      <c r="C19" s="134" t="s">
        <v>83</v>
      </c>
      <c r="D19" s="134" t="s">
        <v>86</v>
      </c>
      <c r="E19" s="134" t="s">
        <v>270</v>
      </c>
      <c r="F19" s="150">
        <v>200</v>
      </c>
      <c r="G19" s="137">
        <f>'Пр. 9'!G19</f>
        <v>1400000</v>
      </c>
      <c r="H19" s="137">
        <f>G19</f>
        <v>1400000</v>
      </c>
    </row>
    <row r="20" spans="1:8" ht="47.25">
      <c r="A20" s="153" t="s">
        <v>192</v>
      </c>
      <c r="B20" s="150">
        <v>923</v>
      </c>
      <c r="C20" s="134" t="s">
        <v>83</v>
      </c>
      <c r="D20" s="134" t="s">
        <v>86</v>
      </c>
      <c r="E20" s="134" t="s">
        <v>270</v>
      </c>
      <c r="F20" s="150">
        <v>800</v>
      </c>
      <c r="G20" s="137">
        <v>30000</v>
      </c>
      <c r="H20" s="137">
        <f>G20</f>
        <v>30000</v>
      </c>
    </row>
    <row r="21" spans="1:8" ht="47.25">
      <c r="A21" s="151" t="s">
        <v>219</v>
      </c>
      <c r="B21" s="147">
        <v>923</v>
      </c>
      <c r="C21" s="148" t="s">
        <v>83</v>
      </c>
      <c r="D21" s="148" t="s">
        <v>88</v>
      </c>
      <c r="E21" s="148"/>
      <c r="F21" s="147"/>
      <c r="G21" s="138">
        <f>G22</f>
        <v>0</v>
      </c>
      <c r="H21" s="138">
        <f>H22</f>
        <v>27491.279999999999</v>
      </c>
    </row>
    <row r="22" spans="1:8" s="35" customFormat="1" ht="62.25" customHeight="1">
      <c r="A22" s="153" t="s">
        <v>193</v>
      </c>
      <c r="B22" s="150">
        <v>923</v>
      </c>
      <c r="C22" s="134" t="s">
        <v>83</v>
      </c>
      <c r="D22" s="134" t="s">
        <v>88</v>
      </c>
      <c r="E22" s="134" t="s">
        <v>274</v>
      </c>
      <c r="F22" s="150">
        <v>500</v>
      </c>
      <c r="G22" s="137">
        <f>безвозм.пост.!D62</f>
        <v>0</v>
      </c>
      <c r="H22" s="137">
        <f>безвозм.пост.!E62</f>
        <v>27491.279999999999</v>
      </c>
    </row>
    <row r="23" spans="1:8" s="32" customFormat="1" ht="15.75">
      <c r="A23" s="151" t="s">
        <v>301</v>
      </c>
      <c r="B23" s="147">
        <v>923</v>
      </c>
      <c r="C23" s="148" t="s">
        <v>83</v>
      </c>
      <c r="D23" s="148" t="s">
        <v>302</v>
      </c>
      <c r="E23" s="148" t="s">
        <v>303</v>
      </c>
      <c r="F23" s="147"/>
      <c r="G23" s="138">
        <f>G24</f>
        <v>100000</v>
      </c>
      <c r="H23" s="138">
        <f>H24</f>
        <v>100000</v>
      </c>
    </row>
    <row r="24" spans="1:8" s="35" customFormat="1" ht="62.25" customHeight="1">
      <c r="A24" s="153" t="s">
        <v>304</v>
      </c>
      <c r="B24" s="150">
        <v>923</v>
      </c>
      <c r="C24" s="134" t="s">
        <v>83</v>
      </c>
      <c r="D24" s="134" t="s">
        <v>302</v>
      </c>
      <c r="E24" s="134" t="s">
        <v>303</v>
      </c>
      <c r="F24" s="150">
        <v>800</v>
      </c>
      <c r="G24" s="137">
        <v>100000</v>
      </c>
      <c r="H24" s="137">
        <v>100000</v>
      </c>
    </row>
    <row r="25" spans="1:8" ht="15.75">
      <c r="A25" s="151" t="s">
        <v>69</v>
      </c>
      <c r="B25" s="147">
        <v>923</v>
      </c>
      <c r="C25" s="148" t="s">
        <v>83</v>
      </c>
      <c r="D25" s="148">
        <v>13</v>
      </c>
      <c r="E25" s="148"/>
      <c r="F25" s="147"/>
      <c r="G25" s="138">
        <f>SUM(G26:G27)</f>
        <v>22481.42</v>
      </c>
      <c r="H25" s="138">
        <f>SUM(H26:H27)</f>
        <v>16190.14</v>
      </c>
    </row>
    <row r="26" spans="1:8" ht="94.5">
      <c r="A26" s="153" t="s">
        <v>216</v>
      </c>
      <c r="B26" s="150">
        <v>923</v>
      </c>
      <c r="C26" s="134" t="s">
        <v>83</v>
      </c>
      <c r="D26" s="134">
        <v>13</v>
      </c>
      <c r="E26" s="134" t="s">
        <v>271</v>
      </c>
      <c r="F26" s="150">
        <v>200</v>
      </c>
      <c r="G26" s="137">
        <v>21481.42</v>
      </c>
      <c r="H26" s="137">
        <v>15190.14</v>
      </c>
    </row>
    <row r="27" spans="1:8" ht="78.75">
      <c r="A27" s="153" t="s">
        <v>441</v>
      </c>
      <c r="B27" s="150">
        <v>923</v>
      </c>
      <c r="C27" s="134" t="s">
        <v>83</v>
      </c>
      <c r="D27" s="134">
        <v>13</v>
      </c>
      <c r="E27" s="134" t="s">
        <v>272</v>
      </c>
      <c r="F27" s="150">
        <v>200</v>
      </c>
      <c r="G27" s="137">
        <v>1000</v>
      </c>
      <c r="H27" s="137">
        <v>1000</v>
      </c>
    </row>
    <row r="28" spans="1:8" ht="15.75">
      <c r="A28" s="151" t="s">
        <v>70</v>
      </c>
      <c r="B28" s="147">
        <v>923</v>
      </c>
      <c r="C28" s="148" t="s">
        <v>85</v>
      </c>
      <c r="D28" s="148" t="s">
        <v>84</v>
      </c>
      <c r="E28" s="148"/>
      <c r="F28" s="147"/>
      <c r="G28" s="138">
        <f>G29</f>
        <v>234700</v>
      </c>
      <c r="H28" s="138">
        <f>H29</f>
        <v>243500</v>
      </c>
    </row>
    <row r="29" spans="1:8" ht="15.75">
      <c r="A29" s="151" t="s">
        <v>71</v>
      </c>
      <c r="B29" s="147">
        <v>923</v>
      </c>
      <c r="C29" s="148" t="s">
        <v>85</v>
      </c>
      <c r="D29" s="148" t="s">
        <v>89</v>
      </c>
      <c r="E29" s="148"/>
      <c r="F29" s="147"/>
      <c r="G29" s="138">
        <f>SUM(G30:G31)</f>
        <v>234700</v>
      </c>
      <c r="H29" s="138">
        <f>SUM(H30:H31)</f>
        <v>243500</v>
      </c>
    </row>
    <row r="30" spans="1:8" ht="110.25">
      <c r="A30" s="153" t="s">
        <v>194</v>
      </c>
      <c r="B30" s="150">
        <v>923</v>
      </c>
      <c r="C30" s="134" t="s">
        <v>85</v>
      </c>
      <c r="D30" s="134" t="s">
        <v>89</v>
      </c>
      <c r="E30" s="134" t="s">
        <v>273</v>
      </c>
      <c r="F30" s="150">
        <v>100</v>
      </c>
      <c r="G30" s="137">
        <f>безвозм.пост.!D6+безвозм.пост.!D7</f>
        <v>190000</v>
      </c>
      <c r="H30" s="137">
        <f>безвозм.пост.!E6+безвозм.пост.!E7</f>
        <v>190000</v>
      </c>
    </row>
    <row r="31" spans="1:8" ht="63">
      <c r="A31" s="153" t="s">
        <v>195</v>
      </c>
      <c r="B31" s="150">
        <v>923</v>
      </c>
      <c r="C31" s="134" t="s">
        <v>85</v>
      </c>
      <c r="D31" s="134" t="s">
        <v>89</v>
      </c>
      <c r="E31" s="134" t="s">
        <v>273</v>
      </c>
      <c r="F31" s="150">
        <v>200</v>
      </c>
      <c r="G31" s="137">
        <f>безвозм.пост.!D8</f>
        <v>44700</v>
      </c>
      <c r="H31" s="137">
        <f>безвозм.пост.!E8</f>
        <v>53500</v>
      </c>
    </row>
    <row r="32" spans="1:8" ht="31.5">
      <c r="A32" s="151" t="s">
        <v>72</v>
      </c>
      <c r="B32" s="147">
        <v>923</v>
      </c>
      <c r="C32" s="148" t="s">
        <v>89</v>
      </c>
      <c r="D32" s="148" t="s">
        <v>84</v>
      </c>
      <c r="E32" s="148"/>
      <c r="F32" s="147"/>
      <c r="G32" s="138">
        <f>G33</f>
        <v>1000000</v>
      </c>
      <c r="H32" s="138">
        <f>H33</f>
        <v>1000000</v>
      </c>
    </row>
    <row r="33" spans="1:8" ht="15.75">
      <c r="A33" s="151" t="s">
        <v>73</v>
      </c>
      <c r="B33" s="147">
        <v>923</v>
      </c>
      <c r="C33" s="148" t="s">
        <v>89</v>
      </c>
      <c r="D33" s="148">
        <v>10</v>
      </c>
      <c r="E33" s="148"/>
      <c r="F33" s="147"/>
      <c r="G33" s="138">
        <f>G34</f>
        <v>1000000</v>
      </c>
      <c r="H33" s="138">
        <f>H34</f>
        <v>1000000</v>
      </c>
    </row>
    <row r="34" spans="1:8" ht="94.5">
      <c r="A34" s="359" t="s">
        <v>207</v>
      </c>
      <c r="B34" s="150">
        <v>923</v>
      </c>
      <c r="C34" s="134" t="s">
        <v>89</v>
      </c>
      <c r="D34" s="134">
        <v>10</v>
      </c>
      <c r="E34" s="134" t="s">
        <v>278</v>
      </c>
      <c r="F34" s="150">
        <v>200</v>
      </c>
      <c r="G34" s="137">
        <v>1000000</v>
      </c>
      <c r="H34" s="137">
        <v>1000000</v>
      </c>
    </row>
    <row r="35" spans="1:8" ht="15.75">
      <c r="A35" s="360" t="s">
        <v>74</v>
      </c>
      <c r="B35" s="147">
        <v>923</v>
      </c>
      <c r="C35" s="148" t="s">
        <v>86</v>
      </c>
      <c r="D35" s="148" t="s">
        <v>84</v>
      </c>
      <c r="E35" s="148"/>
      <c r="F35" s="147"/>
      <c r="G35" s="138">
        <f>G36+G40</f>
        <v>1468517</v>
      </c>
      <c r="H35" s="138">
        <f>H36+H40</f>
        <v>1468517</v>
      </c>
    </row>
    <row r="36" spans="1:8" ht="15.75">
      <c r="A36" s="360" t="s">
        <v>258</v>
      </c>
      <c r="B36" s="147">
        <v>923</v>
      </c>
      <c r="C36" s="148" t="s">
        <v>86</v>
      </c>
      <c r="D36" s="148" t="s">
        <v>259</v>
      </c>
      <c r="E36" s="148"/>
      <c r="F36" s="147"/>
      <c r="G36" s="138">
        <f>G37+G38+G39</f>
        <v>1468517</v>
      </c>
      <c r="H36" s="138">
        <f>H37+H38+H39</f>
        <v>1468517</v>
      </c>
    </row>
    <row r="37" spans="1:8" ht="157.5">
      <c r="A37" s="290" t="s">
        <v>552</v>
      </c>
      <c r="B37" s="150">
        <v>923</v>
      </c>
      <c r="C37" s="134" t="s">
        <v>86</v>
      </c>
      <c r="D37" s="134" t="s">
        <v>259</v>
      </c>
      <c r="E37" s="134" t="s">
        <v>479</v>
      </c>
      <c r="F37" s="150">
        <v>200</v>
      </c>
      <c r="G37" s="137">
        <f>безвозм.пост.!D44</f>
        <v>322781</v>
      </c>
      <c r="H37" s="137">
        <f>безвозм.пост.!E44</f>
        <v>322781</v>
      </c>
    </row>
    <row r="38" spans="1:8" s="32" customFormat="1" ht="157.5">
      <c r="A38" s="359" t="s">
        <v>437</v>
      </c>
      <c r="B38" s="150">
        <v>923</v>
      </c>
      <c r="C38" s="134" t="s">
        <v>86</v>
      </c>
      <c r="D38" s="134" t="s">
        <v>259</v>
      </c>
      <c r="E38" s="134" t="s">
        <v>275</v>
      </c>
      <c r="F38" s="150">
        <v>200</v>
      </c>
      <c r="G38" s="137">
        <f>безвозм.пост.!D43</f>
        <v>357005</v>
      </c>
      <c r="H38" s="137">
        <f>безвозм.пост.!D43</f>
        <v>357005</v>
      </c>
    </row>
    <row r="39" spans="1:8" s="32" customFormat="1" ht="78.75">
      <c r="A39" s="359" t="s">
        <v>438</v>
      </c>
      <c r="B39" s="150">
        <v>923</v>
      </c>
      <c r="C39" s="134" t="s">
        <v>86</v>
      </c>
      <c r="D39" s="134" t="s">
        <v>259</v>
      </c>
      <c r="E39" s="134" t="s">
        <v>276</v>
      </c>
      <c r="F39" s="150">
        <v>200</v>
      </c>
      <c r="G39" s="137">
        <f>безвозм.пост.!D46</f>
        <v>788731</v>
      </c>
      <c r="H39" s="137">
        <f>безвозм.пост.!E46</f>
        <v>788731</v>
      </c>
    </row>
    <row r="40" spans="1:8" s="32" customFormat="1" ht="31.5">
      <c r="A40" s="289" t="s">
        <v>533</v>
      </c>
      <c r="B40" s="147">
        <v>923</v>
      </c>
      <c r="C40" s="148" t="s">
        <v>86</v>
      </c>
      <c r="D40" s="148" t="s">
        <v>534</v>
      </c>
      <c r="E40" s="148"/>
      <c r="F40" s="147"/>
      <c r="G40" s="138">
        <f>G41</f>
        <v>0</v>
      </c>
      <c r="H40" s="137">
        <f>H41</f>
        <v>0</v>
      </c>
    </row>
    <row r="41" spans="1:8" s="32" customFormat="1" ht="110.25">
      <c r="A41" s="290" t="s">
        <v>535</v>
      </c>
      <c r="B41" s="150">
        <v>923</v>
      </c>
      <c r="C41" s="134" t="s">
        <v>86</v>
      </c>
      <c r="D41" s="134" t="s">
        <v>534</v>
      </c>
      <c r="E41" s="134" t="s">
        <v>536</v>
      </c>
      <c r="F41" s="150">
        <v>200</v>
      </c>
      <c r="G41" s="137">
        <f>безвозм.пост.!D59</f>
        <v>0</v>
      </c>
      <c r="H41" s="137">
        <f>безвозм.пост.!E59</f>
        <v>0</v>
      </c>
    </row>
    <row r="42" spans="1:8" ht="15.75">
      <c r="A42" s="151" t="s">
        <v>75</v>
      </c>
      <c r="B42" s="147">
        <v>923</v>
      </c>
      <c r="C42" s="148" t="s">
        <v>87</v>
      </c>
      <c r="D42" s="148" t="s">
        <v>84</v>
      </c>
      <c r="E42" s="148"/>
      <c r="F42" s="147"/>
      <c r="G42" s="138">
        <f>G46+G43</f>
        <v>1795000</v>
      </c>
      <c r="H42" s="138">
        <f>H46+H43</f>
        <v>1765000</v>
      </c>
    </row>
    <row r="43" spans="1:8" ht="15.75">
      <c r="A43" s="151" t="s">
        <v>250</v>
      </c>
      <c r="B43" s="147">
        <v>923</v>
      </c>
      <c r="C43" s="148" t="s">
        <v>87</v>
      </c>
      <c r="D43" s="148" t="s">
        <v>85</v>
      </c>
      <c r="E43" s="148"/>
      <c r="F43" s="147"/>
      <c r="G43" s="138">
        <f>G44+G45</f>
        <v>545000</v>
      </c>
      <c r="H43" s="138">
        <f>H44+H45</f>
        <v>545000</v>
      </c>
    </row>
    <row r="44" spans="1:8" s="32" customFormat="1" ht="63">
      <c r="A44" s="153" t="s">
        <v>442</v>
      </c>
      <c r="B44" s="150">
        <v>923</v>
      </c>
      <c r="C44" s="134" t="s">
        <v>87</v>
      </c>
      <c r="D44" s="134" t="s">
        <v>85</v>
      </c>
      <c r="E44" s="134" t="s">
        <v>356</v>
      </c>
      <c r="F44" s="150">
        <v>200</v>
      </c>
      <c r="G44" s="137">
        <f>безвозм.пост.!D40</f>
        <v>335000</v>
      </c>
      <c r="H44" s="137">
        <f>безвозм.пост.!E40</f>
        <v>335000</v>
      </c>
    </row>
    <row r="45" spans="1:8" s="32" customFormat="1" ht="47.25">
      <c r="A45" s="169" t="s">
        <v>365</v>
      </c>
      <c r="B45" s="150">
        <v>923</v>
      </c>
      <c r="C45" s="134" t="s">
        <v>87</v>
      </c>
      <c r="D45" s="134" t="s">
        <v>89</v>
      </c>
      <c r="E45" s="134" t="s">
        <v>357</v>
      </c>
      <c r="F45" s="150"/>
      <c r="G45" s="137">
        <f>безвозм.пост.!D48</f>
        <v>210000</v>
      </c>
      <c r="H45" s="137">
        <f>безвозм.пост.!E48</f>
        <v>210000</v>
      </c>
    </row>
    <row r="46" spans="1:8" ht="15.75">
      <c r="A46" s="151" t="s">
        <v>76</v>
      </c>
      <c r="B46" s="147">
        <v>923</v>
      </c>
      <c r="C46" s="148" t="s">
        <v>87</v>
      </c>
      <c r="D46" s="148" t="s">
        <v>89</v>
      </c>
      <c r="E46" s="148"/>
      <c r="F46" s="147"/>
      <c r="G46" s="138">
        <f>SUM(G47:G48)</f>
        <v>1250000</v>
      </c>
      <c r="H46" s="138">
        <f>SUM(H47:H48)</f>
        <v>1220000</v>
      </c>
    </row>
    <row r="47" spans="1:8" ht="78.75">
      <c r="A47" s="359" t="s">
        <v>208</v>
      </c>
      <c r="B47" s="150">
        <v>923</v>
      </c>
      <c r="C47" s="134" t="s">
        <v>87</v>
      </c>
      <c r="D47" s="134" t="s">
        <v>89</v>
      </c>
      <c r="E47" s="134" t="s">
        <v>282</v>
      </c>
      <c r="F47" s="150">
        <v>200</v>
      </c>
      <c r="G47" s="137">
        <f>'Пр. 9'!G48</f>
        <v>200000</v>
      </c>
      <c r="H47" s="137">
        <f>G47</f>
        <v>200000</v>
      </c>
    </row>
    <row r="48" spans="1:8" ht="78.75">
      <c r="A48" s="359" t="s">
        <v>209</v>
      </c>
      <c r="B48" s="150">
        <v>923</v>
      </c>
      <c r="C48" s="134" t="s">
        <v>87</v>
      </c>
      <c r="D48" s="134" t="s">
        <v>89</v>
      </c>
      <c r="E48" s="134" t="s">
        <v>284</v>
      </c>
      <c r="F48" s="150">
        <v>200</v>
      </c>
      <c r="G48" s="137">
        <v>1050000</v>
      </c>
      <c r="H48" s="137">
        <v>1020000</v>
      </c>
    </row>
    <row r="49" spans="1:8" s="32" customFormat="1" ht="15.75">
      <c r="A49" s="151" t="s">
        <v>145</v>
      </c>
      <c r="B49" s="147">
        <v>923</v>
      </c>
      <c r="C49" s="148" t="s">
        <v>153</v>
      </c>
      <c r="D49" s="148" t="s">
        <v>84</v>
      </c>
      <c r="E49" s="148"/>
      <c r="F49" s="147"/>
      <c r="G49" s="138">
        <f>G50</f>
        <v>230000</v>
      </c>
      <c r="H49" s="138">
        <f>H50</f>
        <v>220000</v>
      </c>
    </row>
    <row r="50" spans="1:8" ht="15.75">
      <c r="A50" s="151" t="s">
        <v>77</v>
      </c>
      <c r="B50" s="147">
        <v>923</v>
      </c>
      <c r="C50" s="148">
        <v>10</v>
      </c>
      <c r="D50" s="148" t="s">
        <v>83</v>
      </c>
      <c r="E50" s="134"/>
      <c r="F50" s="150"/>
      <c r="G50" s="138">
        <f>G51</f>
        <v>230000</v>
      </c>
      <c r="H50" s="138">
        <f>H51</f>
        <v>220000</v>
      </c>
    </row>
    <row r="51" spans="1:8" s="32" customFormat="1" ht="63">
      <c r="A51" s="153" t="s">
        <v>196</v>
      </c>
      <c r="B51" s="150">
        <v>923</v>
      </c>
      <c r="C51" s="148">
        <v>10</v>
      </c>
      <c r="D51" s="148" t="s">
        <v>83</v>
      </c>
      <c r="E51" s="134" t="s">
        <v>298</v>
      </c>
      <c r="F51" s="150">
        <v>300</v>
      </c>
      <c r="G51" s="137">
        <v>230000</v>
      </c>
      <c r="H51" s="137">
        <v>220000</v>
      </c>
    </row>
    <row r="52" spans="1:8" ht="56.25">
      <c r="A52" s="356" t="s">
        <v>124</v>
      </c>
      <c r="B52" s="147">
        <v>923</v>
      </c>
      <c r="C52" s="358"/>
      <c r="D52" s="358"/>
      <c r="E52" s="361"/>
      <c r="F52" s="362"/>
      <c r="G52" s="345">
        <f>G53+G69+G71</f>
        <v>6860301.5800000001</v>
      </c>
      <c r="H52" s="345">
        <f>H53+H69+H71</f>
        <v>6850301.5800000001</v>
      </c>
    </row>
    <row r="53" spans="1:8" ht="15.75">
      <c r="A53" s="151" t="s">
        <v>443</v>
      </c>
      <c r="B53" s="147">
        <v>923</v>
      </c>
      <c r="C53" s="148" t="s">
        <v>90</v>
      </c>
      <c r="D53" s="148" t="s">
        <v>84</v>
      </c>
      <c r="E53" s="148"/>
      <c r="F53" s="147"/>
      <c r="G53" s="138">
        <f>G54</f>
        <v>6260301.5800000001</v>
      </c>
      <c r="H53" s="138">
        <f>H54</f>
        <v>6250301.5800000001</v>
      </c>
    </row>
    <row r="54" spans="1:8" ht="15.75">
      <c r="A54" s="151" t="s">
        <v>78</v>
      </c>
      <c r="B54" s="147">
        <v>923</v>
      </c>
      <c r="C54" s="148" t="s">
        <v>90</v>
      </c>
      <c r="D54" s="148" t="s">
        <v>83</v>
      </c>
      <c r="E54" s="148"/>
      <c r="F54" s="147"/>
      <c r="G54" s="138">
        <f>G55+G60+G65+G67</f>
        <v>6260301.5800000001</v>
      </c>
      <c r="H54" s="138">
        <f>H55+H60+H65</f>
        <v>6250301.5800000001</v>
      </c>
    </row>
    <row r="55" spans="1:8" ht="31.5">
      <c r="A55" s="151" t="s">
        <v>79</v>
      </c>
      <c r="B55" s="147">
        <v>923</v>
      </c>
      <c r="C55" s="148" t="s">
        <v>90</v>
      </c>
      <c r="D55" s="148" t="s">
        <v>83</v>
      </c>
      <c r="E55" s="148" t="s">
        <v>287</v>
      </c>
      <c r="F55" s="147"/>
      <c r="G55" s="138">
        <f>SUM(G56:G59)</f>
        <v>4271902</v>
      </c>
      <c r="H55" s="138">
        <f>SUM(H56:H59)</f>
        <v>4261902</v>
      </c>
    </row>
    <row r="56" spans="1:8" ht="110.25">
      <c r="A56" s="359" t="s">
        <v>210</v>
      </c>
      <c r="B56" s="150">
        <v>923</v>
      </c>
      <c r="C56" s="134" t="s">
        <v>90</v>
      </c>
      <c r="D56" s="134" t="s">
        <v>83</v>
      </c>
      <c r="E56" s="134" t="s">
        <v>287</v>
      </c>
      <c r="F56" s="150">
        <v>100</v>
      </c>
      <c r="G56" s="154">
        <f>'Пр. 9'!G57</f>
        <v>1711902</v>
      </c>
      <c r="H56" s="154">
        <f>G56</f>
        <v>1711902</v>
      </c>
    </row>
    <row r="57" spans="1:8" ht="126">
      <c r="A57" s="359" t="s">
        <v>206</v>
      </c>
      <c r="B57" s="150">
        <v>923</v>
      </c>
      <c r="C57" s="134" t="s">
        <v>90</v>
      </c>
      <c r="D57" s="134" t="s">
        <v>83</v>
      </c>
      <c r="E57" s="134" t="s">
        <v>288</v>
      </c>
      <c r="F57" s="150">
        <v>100</v>
      </c>
      <c r="G57" s="154">
        <v>0</v>
      </c>
      <c r="H57" s="154">
        <v>0</v>
      </c>
    </row>
    <row r="58" spans="1:8" ht="63">
      <c r="A58" s="359" t="s">
        <v>211</v>
      </c>
      <c r="B58" s="150">
        <v>923</v>
      </c>
      <c r="C58" s="134" t="s">
        <v>90</v>
      </c>
      <c r="D58" s="134" t="s">
        <v>83</v>
      </c>
      <c r="E58" s="134" t="s">
        <v>287</v>
      </c>
      <c r="F58" s="150">
        <v>200</v>
      </c>
      <c r="G58" s="154">
        <v>2500000</v>
      </c>
      <c r="H58" s="154">
        <v>2500000</v>
      </c>
    </row>
    <row r="59" spans="1:8" ht="47.25">
      <c r="A59" s="359" t="s">
        <v>212</v>
      </c>
      <c r="B59" s="150">
        <v>923</v>
      </c>
      <c r="C59" s="134" t="s">
        <v>90</v>
      </c>
      <c r="D59" s="134" t="s">
        <v>83</v>
      </c>
      <c r="E59" s="134" t="s">
        <v>287</v>
      </c>
      <c r="F59" s="150">
        <v>800</v>
      </c>
      <c r="G59" s="154">
        <v>60000</v>
      </c>
      <c r="H59" s="154">
        <v>50000</v>
      </c>
    </row>
    <row r="60" spans="1:8" s="152" customFormat="1" ht="15.75">
      <c r="A60" s="151" t="s">
        <v>225</v>
      </c>
      <c r="B60" s="147">
        <v>923</v>
      </c>
      <c r="C60" s="148" t="s">
        <v>90</v>
      </c>
      <c r="D60" s="148" t="s">
        <v>83</v>
      </c>
      <c r="E60" s="148" t="s">
        <v>300</v>
      </c>
      <c r="F60" s="147"/>
      <c r="G60" s="154">
        <f>SUM(G61:G64)</f>
        <v>788399.58</v>
      </c>
      <c r="H60" s="161">
        <f>H61+H62+H63+H64</f>
        <v>788399.58</v>
      </c>
    </row>
    <row r="61" spans="1:8" s="152" customFormat="1" ht="141.75">
      <c r="A61" s="153" t="s">
        <v>221</v>
      </c>
      <c r="B61" s="150">
        <v>923</v>
      </c>
      <c r="C61" s="134" t="s">
        <v>90</v>
      </c>
      <c r="D61" s="134" t="s">
        <v>83</v>
      </c>
      <c r="E61" s="134" t="s">
        <v>476</v>
      </c>
      <c r="F61" s="150">
        <v>100</v>
      </c>
      <c r="G61" s="154">
        <f>безвозм.пост.!D22+безвозм.пост.!D23</f>
        <v>649606.67999999993</v>
      </c>
      <c r="H61" s="154">
        <f>безвозм.пост.!E22+безвозм.пост.!E23</f>
        <v>649606.67999999993</v>
      </c>
    </row>
    <row r="62" spans="1:8" s="152" customFormat="1" ht="94.5">
      <c r="A62" s="153" t="s">
        <v>222</v>
      </c>
      <c r="B62" s="150">
        <v>923</v>
      </c>
      <c r="C62" s="134" t="s">
        <v>90</v>
      </c>
      <c r="D62" s="134" t="s">
        <v>83</v>
      </c>
      <c r="E62" s="134" t="s">
        <v>476</v>
      </c>
      <c r="F62" s="150">
        <v>200</v>
      </c>
      <c r="G62" s="154">
        <f>безвозм.пост.!D25+безвозм.пост.!D28</f>
        <v>138792.9</v>
      </c>
      <c r="H62" s="154">
        <f>безвозм.пост.!E25+безвозм.пост.!E28</f>
        <v>138792.9</v>
      </c>
    </row>
    <row r="63" spans="1:8" ht="141.75">
      <c r="A63" s="153" t="s">
        <v>223</v>
      </c>
      <c r="B63" s="150">
        <v>923</v>
      </c>
      <c r="C63" s="134" t="s">
        <v>90</v>
      </c>
      <c r="D63" s="134" t="s">
        <v>83</v>
      </c>
      <c r="E63" s="134" t="s">
        <v>294</v>
      </c>
      <c r="F63" s="150">
        <v>100</v>
      </c>
      <c r="G63" s="154">
        <f>безвозм.пост.!D30</f>
        <v>0</v>
      </c>
      <c r="H63" s="154">
        <f>безвозм.пост.!E30</f>
        <v>0</v>
      </c>
    </row>
    <row r="64" spans="1:8" ht="147" customHeight="1">
      <c r="A64" s="153" t="s">
        <v>224</v>
      </c>
      <c r="B64" s="150">
        <v>923</v>
      </c>
      <c r="C64" s="134" t="s">
        <v>90</v>
      </c>
      <c r="D64" s="134" t="s">
        <v>83</v>
      </c>
      <c r="E64" s="134" t="s">
        <v>295</v>
      </c>
      <c r="F64" s="150">
        <v>100</v>
      </c>
      <c r="G64" s="154">
        <f>безвозм.пост.!D34</f>
        <v>0</v>
      </c>
      <c r="H64" s="154">
        <f>безвозм.пост.!E34</f>
        <v>0</v>
      </c>
    </row>
    <row r="65" spans="1:8" s="152" customFormat="1" ht="15.75">
      <c r="A65" s="151" t="s">
        <v>227</v>
      </c>
      <c r="B65" s="147">
        <v>923</v>
      </c>
      <c r="C65" s="148" t="s">
        <v>90</v>
      </c>
      <c r="D65" s="148" t="s">
        <v>83</v>
      </c>
      <c r="E65" s="148" t="s">
        <v>296</v>
      </c>
      <c r="F65" s="147"/>
      <c r="G65" s="155">
        <f>G66</f>
        <v>1200000</v>
      </c>
      <c r="H65" s="155">
        <f>H66</f>
        <v>1200000</v>
      </c>
    </row>
    <row r="66" spans="1:8" s="152" customFormat="1" ht="63">
      <c r="A66" s="153" t="s">
        <v>367</v>
      </c>
      <c r="B66" s="150">
        <v>923</v>
      </c>
      <c r="C66" s="134" t="s">
        <v>90</v>
      </c>
      <c r="D66" s="134" t="s">
        <v>83</v>
      </c>
      <c r="E66" s="134" t="s">
        <v>297</v>
      </c>
      <c r="F66" s="150">
        <v>200</v>
      </c>
      <c r="G66" s="154">
        <f>безвозм.пост.!D38</f>
        <v>1200000</v>
      </c>
      <c r="H66" s="154">
        <f>безвозм.пост.!E38</f>
        <v>1200000</v>
      </c>
    </row>
    <row r="67" spans="1:8" s="152" customFormat="1" ht="47.25">
      <c r="A67" s="151" t="s">
        <v>478</v>
      </c>
      <c r="B67" s="147">
        <v>923</v>
      </c>
      <c r="C67" s="170" t="s">
        <v>90</v>
      </c>
      <c r="D67" s="170" t="s">
        <v>83</v>
      </c>
      <c r="E67" s="148" t="s">
        <v>469</v>
      </c>
      <c r="F67" s="147"/>
      <c r="G67" s="347">
        <f>G68</f>
        <v>0</v>
      </c>
      <c r="H67" s="347">
        <f>H68</f>
        <v>0</v>
      </c>
    </row>
    <row r="68" spans="1:8" s="152" customFormat="1" ht="141.75">
      <c r="A68" s="153" t="s">
        <v>214</v>
      </c>
      <c r="B68" s="150">
        <v>923</v>
      </c>
      <c r="C68" s="159" t="s">
        <v>90</v>
      </c>
      <c r="D68" s="159" t="s">
        <v>83</v>
      </c>
      <c r="E68" s="134" t="s">
        <v>467</v>
      </c>
      <c r="F68" s="150">
        <v>100</v>
      </c>
      <c r="G68" s="348">
        <f>безвозм.пост.!D9</f>
        <v>0</v>
      </c>
      <c r="H68" s="348">
        <f>безвозм.пост.!E9</f>
        <v>0</v>
      </c>
    </row>
    <row r="69" spans="1:8" ht="31.5">
      <c r="A69" s="151" t="s">
        <v>444</v>
      </c>
      <c r="B69" s="147">
        <v>923</v>
      </c>
      <c r="C69" s="148">
        <v>11</v>
      </c>
      <c r="D69" s="148" t="s">
        <v>87</v>
      </c>
      <c r="E69" s="134"/>
      <c r="F69" s="150"/>
      <c r="G69" s="138">
        <f>G70</f>
        <v>100000</v>
      </c>
      <c r="H69" s="138">
        <f>H70</f>
        <v>100000</v>
      </c>
    </row>
    <row r="70" spans="1:8" ht="63">
      <c r="A70" s="359" t="s">
        <v>213</v>
      </c>
      <c r="B70" s="150">
        <v>923</v>
      </c>
      <c r="C70" s="134">
        <v>11</v>
      </c>
      <c r="D70" s="134" t="s">
        <v>87</v>
      </c>
      <c r="E70" s="134" t="s">
        <v>290</v>
      </c>
      <c r="F70" s="150">
        <v>200</v>
      </c>
      <c r="G70" s="137">
        <f>'Пр. 9'!G72</f>
        <v>100000</v>
      </c>
      <c r="H70" s="137">
        <f>G70</f>
        <v>100000</v>
      </c>
    </row>
    <row r="71" spans="1:8" ht="15.75">
      <c r="A71" s="151" t="s">
        <v>76</v>
      </c>
      <c r="B71" s="147">
        <v>923</v>
      </c>
      <c r="C71" s="148" t="s">
        <v>87</v>
      </c>
      <c r="D71" s="148" t="s">
        <v>89</v>
      </c>
      <c r="E71" s="134"/>
      <c r="F71" s="150"/>
      <c r="G71" s="349">
        <f>G72</f>
        <v>500000</v>
      </c>
      <c r="H71" s="349">
        <f>H72</f>
        <v>500000</v>
      </c>
    </row>
    <row r="72" spans="1:8" ht="78.75">
      <c r="A72" s="153" t="s">
        <v>440</v>
      </c>
      <c r="B72" s="150">
        <v>923</v>
      </c>
      <c r="C72" s="134" t="s">
        <v>87</v>
      </c>
      <c r="D72" s="134" t="s">
        <v>89</v>
      </c>
      <c r="E72" s="134" t="s">
        <v>292</v>
      </c>
      <c r="F72" s="150">
        <v>200</v>
      </c>
      <c r="G72" s="137">
        <f>'Пр. 9'!G74</f>
        <v>500000</v>
      </c>
      <c r="H72" s="137">
        <f>G72</f>
        <v>500000</v>
      </c>
    </row>
    <row r="73" spans="1:8" ht="15.75">
      <c r="A73" s="363" t="s">
        <v>553</v>
      </c>
      <c r="B73" s="150"/>
      <c r="C73" s="134"/>
      <c r="D73" s="134"/>
      <c r="E73" s="134"/>
      <c r="F73" s="150"/>
      <c r="G73" s="178">
        <f>G12+G52</f>
        <v>17470000</v>
      </c>
      <c r="H73" s="178">
        <f>H12+H52</f>
        <v>17450000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7"/>
  <sheetViews>
    <sheetView workbookViewId="0">
      <selection sqref="A1:E37"/>
    </sheetView>
  </sheetViews>
  <sheetFormatPr defaultRowHeight="15"/>
  <cols>
    <col min="1" max="1" width="16.5703125" style="37" customWidth="1"/>
    <col min="2" max="2" width="43.28515625" style="112" customWidth="1"/>
    <col min="3" max="3" width="14.42578125" style="37" customWidth="1"/>
    <col min="4" max="4" width="15.140625" style="37" customWidth="1"/>
    <col min="5" max="5" width="16.140625" style="37" customWidth="1"/>
    <col min="7" max="7" width="11.42578125" bestFit="1" customWidth="1"/>
    <col min="9" max="9" width="11.42578125" bestFit="1" customWidth="1"/>
  </cols>
  <sheetData>
    <row r="1" spans="1:9" ht="15" customHeight="1">
      <c r="C1" s="430" t="s">
        <v>147</v>
      </c>
      <c r="D1" s="430"/>
      <c r="E1" s="430"/>
    </row>
    <row r="2" spans="1:9" ht="15" customHeight="1">
      <c r="C2" s="427" t="s">
        <v>33</v>
      </c>
      <c r="D2" s="427"/>
      <c r="E2" s="427"/>
    </row>
    <row r="3" spans="1:9" ht="15" customHeight="1">
      <c r="C3" s="427" t="s">
        <v>110</v>
      </c>
      <c r="D3" s="427"/>
      <c r="E3" s="427"/>
    </row>
    <row r="4" spans="1:9" ht="15" customHeight="1">
      <c r="C4" s="427" t="s">
        <v>27</v>
      </c>
      <c r="D4" s="427"/>
      <c r="E4" s="427"/>
    </row>
    <row r="5" spans="1:9" ht="15" customHeight="1">
      <c r="C5" s="427" t="s">
        <v>28</v>
      </c>
      <c r="D5" s="427"/>
      <c r="E5" s="427"/>
    </row>
    <row r="6" spans="1:9" ht="15.75">
      <c r="C6" s="427" t="s">
        <v>551</v>
      </c>
      <c r="D6" s="427"/>
      <c r="E6" s="427"/>
    </row>
    <row r="7" spans="1:9" ht="15.75">
      <c r="C7" s="427"/>
      <c r="D7" s="427"/>
      <c r="E7" s="427"/>
    </row>
    <row r="8" spans="1:9" ht="15.75" customHeight="1">
      <c r="A8" s="423" t="s">
        <v>504</v>
      </c>
      <c r="B8" s="449"/>
      <c r="C8" s="449"/>
      <c r="D8" s="449"/>
      <c r="E8" s="449"/>
    </row>
    <row r="9" spans="1:9" ht="15.75" customHeight="1">
      <c r="A9" s="449"/>
      <c r="B9" s="449"/>
      <c r="C9" s="449"/>
      <c r="D9" s="449"/>
      <c r="E9" s="449"/>
    </row>
    <row r="10" spans="1:9">
      <c r="A10" s="449"/>
      <c r="B10" s="449"/>
      <c r="C10" s="449"/>
      <c r="D10" s="449"/>
      <c r="E10" s="449"/>
    </row>
    <row r="12" spans="1:9" ht="15.75">
      <c r="A12" s="447" t="s">
        <v>129</v>
      </c>
      <c r="B12" s="446" t="s">
        <v>34</v>
      </c>
      <c r="C12" s="444" t="s">
        <v>128</v>
      </c>
      <c r="D12" s="445"/>
      <c r="E12" s="445"/>
    </row>
    <row r="13" spans="1:9" ht="15.75">
      <c r="A13" s="448"/>
      <c r="B13" s="446"/>
      <c r="C13" s="88" t="s">
        <v>261</v>
      </c>
      <c r="D13" s="88" t="s">
        <v>377</v>
      </c>
      <c r="E13" s="88" t="s">
        <v>492</v>
      </c>
    </row>
    <row r="14" spans="1:9" ht="47.25">
      <c r="A14" s="196">
        <v>100</v>
      </c>
      <c r="B14" s="43" t="s">
        <v>446</v>
      </c>
      <c r="C14" s="90">
        <f>C15+C16+C17+C18+C19</f>
        <v>5908227.46</v>
      </c>
      <c r="D14" s="90">
        <f>D15+D16+D17+D18+D19</f>
        <v>5881481.4199999999</v>
      </c>
      <c r="E14" s="90">
        <f t="shared" ref="E14" si="0">E15+E16+E17+E18+E19</f>
        <v>5902681.4199999999</v>
      </c>
      <c r="I14" s="36"/>
    </row>
    <row r="15" spans="1:9" ht="46.5" customHeight="1">
      <c r="A15" s="57" t="s">
        <v>130</v>
      </c>
      <c r="B15" s="76" t="s">
        <v>67</v>
      </c>
      <c r="C15" s="116">
        <f>'Пр. 9'!G15</f>
        <v>937000</v>
      </c>
      <c r="D15" s="116">
        <f>Пр.10!H15</f>
        <v>937000</v>
      </c>
      <c r="E15" s="116">
        <f>Пр.10!H15</f>
        <v>937000</v>
      </c>
    </row>
    <row r="16" spans="1:9" ht="78.75" customHeight="1">
      <c r="A16" s="57" t="s">
        <v>131</v>
      </c>
      <c r="B16" s="76" t="s">
        <v>81</v>
      </c>
      <c r="C16" s="116">
        <f>'Пр. 9'!G16</f>
        <v>4832000</v>
      </c>
      <c r="D16" s="116">
        <f>Пр.10!G16</f>
        <v>4822000</v>
      </c>
      <c r="E16" s="116">
        <f>Пр.10!H16</f>
        <v>4822000</v>
      </c>
      <c r="G16" s="36"/>
    </row>
    <row r="17" spans="1:7" ht="63">
      <c r="A17" s="57" t="s">
        <v>134</v>
      </c>
      <c r="B17" s="121" t="s">
        <v>219</v>
      </c>
      <c r="C17" s="116">
        <f>'Пр. 9'!G21</f>
        <v>27491.279999999999</v>
      </c>
      <c r="D17" s="116">
        <f>Пр.10!G21</f>
        <v>0</v>
      </c>
      <c r="E17" s="116">
        <f>Пр.10!H21</f>
        <v>27491.279999999999</v>
      </c>
    </row>
    <row r="18" spans="1:7" ht="15.75">
      <c r="A18" s="57" t="s">
        <v>318</v>
      </c>
      <c r="B18" s="121" t="s">
        <v>301</v>
      </c>
      <c r="C18" s="116">
        <f>'Пр. 9'!G23</f>
        <v>100000</v>
      </c>
      <c r="D18" s="116">
        <f>Пр.10!G23</f>
        <v>100000</v>
      </c>
      <c r="E18" s="116">
        <f>Пр.10!H23</f>
        <v>100000</v>
      </c>
    </row>
    <row r="19" spans="1:7" ht="15.75">
      <c r="A19" s="57" t="s">
        <v>135</v>
      </c>
      <c r="B19" s="76" t="s">
        <v>69</v>
      </c>
      <c r="C19" s="116">
        <f>'Пр. 9'!G25</f>
        <v>11736.18</v>
      </c>
      <c r="D19" s="116">
        <f>Пр.10!G25</f>
        <v>22481.42</v>
      </c>
      <c r="E19" s="116">
        <f>Пр.10!H25</f>
        <v>16190.14</v>
      </c>
    </row>
    <row r="20" spans="1:7" ht="15.75">
      <c r="A20" s="58" t="s">
        <v>368</v>
      </c>
      <c r="B20" s="122" t="s">
        <v>447</v>
      </c>
      <c r="C20" s="90">
        <f>C21</f>
        <v>232400</v>
      </c>
      <c r="D20" s="90">
        <f t="shared" ref="D20:E20" si="1">D21</f>
        <v>234700</v>
      </c>
      <c r="E20" s="90">
        <f t="shared" si="1"/>
        <v>243500</v>
      </c>
    </row>
    <row r="21" spans="1:7" ht="31.5">
      <c r="A21" s="57" t="s">
        <v>136</v>
      </c>
      <c r="B21" s="76" t="s">
        <v>71</v>
      </c>
      <c r="C21" s="116">
        <f>'Пр. 9'!G29</f>
        <v>232400</v>
      </c>
      <c r="D21" s="116">
        <f>Пр.10!G29</f>
        <v>234700</v>
      </c>
      <c r="E21" s="116">
        <f>Пр.10!H29</f>
        <v>243500</v>
      </c>
    </row>
    <row r="22" spans="1:7" ht="47.25">
      <c r="A22" s="58" t="s">
        <v>137</v>
      </c>
      <c r="B22" s="83" t="s">
        <v>448</v>
      </c>
      <c r="C22" s="90">
        <f>C23</f>
        <v>950000</v>
      </c>
      <c r="D22" s="90">
        <f t="shared" ref="D22:E22" si="2">D23</f>
        <v>1000000</v>
      </c>
      <c r="E22" s="90">
        <f t="shared" si="2"/>
        <v>1000000</v>
      </c>
    </row>
    <row r="23" spans="1:7" ht="15.75">
      <c r="A23" s="57" t="s">
        <v>138</v>
      </c>
      <c r="B23" s="76" t="s">
        <v>73</v>
      </c>
      <c r="C23" s="116">
        <f>'Пр. 9'!G33</f>
        <v>950000</v>
      </c>
      <c r="D23" s="116">
        <f>Пр.10!G33</f>
        <v>1000000</v>
      </c>
      <c r="E23" s="116">
        <f>Пр.10!H33</f>
        <v>1000000</v>
      </c>
    </row>
    <row r="24" spans="1:7" s="32" customFormat="1" ht="15.75">
      <c r="A24" s="58" t="s">
        <v>248</v>
      </c>
      <c r="B24" s="83" t="s">
        <v>449</v>
      </c>
      <c r="C24" s="90">
        <f>'Пр. 9'!G35</f>
        <v>1718517</v>
      </c>
      <c r="D24" s="90">
        <f>Пр.10!G35</f>
        <v>1468517</v>
      </c>
      <c r="E24" s="90">
        <f>Пр.10!H35</f>
        <v>1468517</v>
      </c>
    </row>
    <row r="25" spans="1:7" s="35" customFormat="1" ht="15.75">
      <c r="A25" s="288" t="s">
        <v>260</v>
      </c>
      <c r="B25" s="123" t="s">
        <v>258</v>
      </c>
      <c r="C25" s="116">
        <f>'Пр. 9'!G36</f>
        <v>1468517</v>
      </c>
      <c r="D25" s="116">
        <f>Пр.10!G36</f>
        <v>1468517</v>
      </c>
      <c r="E25" s="116">
        <f>Пр.10!H36</f>
        <v>1468517</v>
      </c>
    </row>
    <row r="26" spans="1:7" s="35" customFormat="1" ht="31.5">
      <c r="A26" s="288" t="s">
        <v>532</v>
      </c>
      <c r="B26" s="76" t="s">
        <v>533</v>
      </c>
      <c r="C26" s="116">
        <f>'Пр. 9'!G41</f>
        <v>250000</v>
      </c>
      <c r="D26" s="116">
        <f>Пр.10!G40</f>
        <v>0</v>
      </c>
      <c r="E26" s="116">
        <f>Пр.10!H40</f>
        <v>0</v>
      </c>
    </row>
    <row r="27" spans="1:7" ht="31.5">
      <c r="A27" s="58" t="s">
        <v>139</v>
      </c>
      <c r="B27" s="83" t="s">
        <v>450</v>
      </c>
      <c r="C27" s="90">
        <f>C29+C28</f>
        <v>2395000</v>
      </c>
      <c r="D27" s="90">
        <f t="shared" ref="D27:E27" si="3">D29+D28</f>
        <v>2295000</v>
      </c>
      <c r="E27" s="90">
        <f t="shared" si="3"/>
        <v>2265000</v>
      </c>
    </row>
    <row r="28" spans="1:7" s="35" customFormat="1" ht="15.75">
      <c r="A28" s="57" t="s">
        <v>251</v>
      </c>
      <c r="B28" s="76" t="s">
        <v>250</v>
      </c>
      <c r="C28" s="116">
        <f>'Пр. 9'!G44</f>
        <v>545000</v>
      </c>
      <c r="D28" s="116">
        <f>Пр.10!G43</f>
        <v>545000</v>
      </c>
      <c r="E28" s="116">
        <f>Пр.10!H43</f>
        <v>545000</v>
      </c>
    </row>
    <row r="29" spans="1:7" ht="15.75">
      <c r="A29" s="57" t="s">
        <v>140</v>
      </c>
      <c r="B29" s="76" t="s">
        <v>76</v>
      </c>
      <c r="C29" s="116">
        <f>'Пр. 9'!G47+'Пр. 9'!G73</f>
        <v>1850000</v>
      </c>
      <c r="D29" s="116">
        <f>Пр.10!G46+Пр.10!G71</f>
        <v>1750000</v>
      </c>
      <c r="E29" s="116">
        <f>Пр.10!H46+Пр.10!H71</f>
        <v>1720000</v>
      </c>
      <c r="G29" s="36"/>
    </row>
    <row r="30" spans="1:7" ht="15.75">
      <c r="A30" s="58" t="s">
        <v>144</v>
      </c>
      <c r="B30" s="83" t="s">
        <v>451</v>
      </c>
      <c r="C30" s="90">
        <f>C31</f>
        <v>230000</v>
      </c>
      <c r="D30" s="90">
        <f>D31</f>
        <v>230000</v>
      </c>
      <c r="E30" s="90">
        <f>E31</f>
        <v>220000</v>
      </c>
    </row>
    <row r="31" spans="1:7" ht="15.75">
      <c r="A31" s="57" t="s">
        <v>143</v>
      </c>
      <c r="B31" s="76" t="s">
        <v>77</v>
      </c>
      <c r="C31" s="116">
        <f>'Пр. 9'!G52</f>
        <v>230000</v>
      </c>
      <c r="D31" s="116">
        <f>Пр.10!G49</f>
        <v>230000</v>
      </c>
      <c r="E31" s="116">
        <f>Пр.10!H49</f>
        <v>220000</v>
      </c>
    </row>
    <row r="32" spans="1:7" ht="15.75">
      <c r="A32" s="197" t="s">
        <v>141</v>
      </c>
      <c r="B32" s="43" t="s">
        <v>443</v>
      </c>
      <c r="C32" s="198">
        <f>C33</f>
        <v>7965855.54</v>
      </c>
      <c r="D32" s="198">
        <f t="shared" ref="D32" si="4">D33</f>
        <v>6260301.5800000001</v>
      </c>
      <c r="E32" s="198">
        <f t="shared" ref="E32" si="5">E33</f>
        <v>6250301.5800000001</v>
      </c>
    </row>
    <row r="33" spans="1:5" ht="15.75">
      <c r="A33" s="199" t="s">
        <v>142</v>
      </c>
      <c r="B33" s="179" t="s">
        <v>78</v>
      </c>
      <c r="C33" s="200">
        <f>'Пр. 9'!G54</f>
        <v>7965855.54</v>
      </c>
      <c r="D33" s="200">
        <f>Пр.10!G53</f>
        <v>6260301.5800000001</v>
      </c>
      <c r="E33" s="200">
        <f>Пр.10!H53</f>
        <v>6250301.5800000001</v>
      </c>
    </row>
    <row r="34" spans="1:5" ht="15.75">
      <c r="A34" s="133">
        <v>1100</v>
      </c>
      <c r="B34" s="83" t="s">
        <v>445</v>
      </c>
      <c r="C34" s="90">
        <f>C35</f>
        <v>100000</v>
      </c>
      <c r="D34" s="90">
        <f t="shared" ref="D34" si="6">D35</f>
        <v>100000</v>
      </c>
      <c r="E34" s="90">
        <f t="shared" ref="E34" si="7">E35</f>
        <v>100000</v>
      </c>
    </row>
    <row r="35" spans="1:5" ht="31.5">
      <c r="A35" s="188">
        <v>1105</v>
      </c>
      <c r="B35" s="76" t="s">
        <v>444</v>
      </c>
      <c r="C35" s="116">
        <f>'Пр. 9'!G72</f>
        <v>100000</v>
      </c>
      <c r="D35" s="116">
        <f>Пр.10!G69</f>
        <v>100000</v>
      </c>
      <c r="E35" s="116">
        <f>Пр.10!H69</f>
        <v>100000</v>
      </c>
    </row>
    <row r="36" spans="1:5" ht="14.25" customHeight="1" thickBot="1">
      <c r="A36" s="121"/>
      <c r="B36" s="44"/>
      <c r="C36" s="201"/>
      <c r="D36" s="201"/>
      <c r="E36" s="201"/>
    </row>
    <row r="37" spans="1:5" s="32" customFormat="1" ht="16.5" thickBot="1">
      <c r="A37" s="205"/>
      <c r="B37" s="206" t="s">
        <v>146</v>
      </c>
      <c r="C37" s="207">
        <f>C14+C20+C22+C24+C27+C30+C32+C34</f>
        <v>19500000</v>
      </c>
      <c r="D37" s="207">
        <f>D14+D20+D22+D24+D27+D30+D32+D34</f>
        <v>17470000</v>
      </c>
      <c r="E37" s="207">
        <f>E14+E20+E22+E24+E27+E30+E32+E34</f>
        <v>17450000</v>
      </c>
    </row>
    <row r="38" spans="1:5" ht="15" customHeight="1">
      <c r="A38" s="124"/>
      <c r="B38" s="61"/>
      <c r="C38" s="125"/>
      <c r="D38" s="125"/>
      <c r="E38" s="125"/>
    </row>
    <row r="39" spans="1:5" ht="15" customHeight="1">
      <c r="A39" s="124"/>
      <c r="B39" s="61"/>
      <c r="C39" s="125"/>
      <c r="D39" s="125"/>
      <c r="E39" s="125"/>
    </row>
    <row r="40" spans="1:5" ht="15" customHeight="1">
      <c r="A40" s="124"/>
      <c r="B40" s="61"/>
      <c r="C40" s="125"/>
      <c r="D40" s="125"/>
      <c r="E40" s="125"/>
    </row>
    <row r="41" spans="1:5" ht="15" customHeight="1">
      <c r="A41" s="124"/>
      <c r="B41" s="61"/>
      <c r="C41" s="125"/>
      <c r="D41" s="125"/>
      <c r="E41" s="125"/>
    </row>
    <row r="42" spans="1:5" ht="15" customHeight="1">
      <c r="A42" s="124"/>
      <c r="B42" s="61"/>
      <c r="C42" s="125"/>
      <c r="D42" s="125"/>
      <c r="E42" s="125"/>
    </row>
    <row r="43" spans="1:5" ht="15" customHeight="1">
      <c r="A43" s="124"/>
      <c r="B43" s="61"/>
      <c r="C43" s="125"/>
      <c r="D43" s="125"/>
      <c r="E43" s="125"/>
    </row>
    <row r="44" spans="1:5" ht="15" customHeight="1">
      <c r="A44" s="124"/>
      <c r="B44" s="61"/>
      <c r="C44" s="126"/>
      <c r="D44" s="126"/>
      <c r="E44" s="126"/>
    </row>
    <row r="45" spans="1:5" ht="15.75">
      <c r="A45" s="127"/>
      <c r="B45" s="128"/>
      <c r="C45" s="129"/>
      <c r="D45" s="129"/>
      <c r="E45" s="129"/>
    </row>
    <row r="46" spans="1:5" ht="15.75">
      <c r="A46" s="127"/>
      <c r="B46" s="128"/>
      <c r="C46" s="129"/>
      <c r="D46" s="129"/>
      <c r="E46" s="129"/>
    </row>
    <row r="47" spans="1:5" ht="15.75">
      <c r="A47" s="127"/>
      <c r="B47" s="128"/>
      <c r="C47" s="129"/>
      <c r="D47" s="129"/>
      <c r="E47" s="129"/>
    </row>
    <row r="48" spans="1:5" ht="15.75">
      <c r="A48" s="119"/>
      <c r="B48" s="118"/>
      <c r="C48" s="130"/>
      <c r="D48" s="130"/>
      <c r="E48" s="130"/>
    </row>
    <row r="49" spans="1:5" ht="15.75">
      <c r="A49" s="119"/>
      <c r="B49" s="118"/>
      <c r="C49" s="130"/>
      <c r="D49" s="130"/>
      <c r="E49" s="130"/>
    </row>
    <row r="50" spans="1:5" ht="15.75">
      <c r="A50" s="119"/>
      <c r="B50" s="118"/>
      <c r="C50" s="130"/>
      <c r="D50" s="130"/>
      <c r="E50" s="130"/>
    </row>
    <row r="51" spans="1:5" ht="15.75">
      <c r="A51" s="119"/>
      <c r="B51" s="118"/>
      <c r="C51" s="130"/>
      <c r="D51" s="130"/>
      <c r="E51" s="130"/>
    </row>
    <row r="52" spans="1:5" ht="15.75">
      <c r="A52" s="119"/>
      <c r="B52" s="118"/>
      <c r="C52" s="130"/>
      <c r="D52" s="130"/>
      <c r="E52" s="130"/>
    </row>
    <row r="53" spans="1:5" ht="15.75">
      <c r="A53" s="119"/>
      <c r="B53" s="118"/>
      <c r="C53" s="130"/>
      <c r="D53" s="130"/>
      <c r="E53" s="130"/>
    </row>
    <row r="54" spans="1:5" ht="15.75">
      <c r="A54" s="119"/>
      <c r="B54" s="118"/>
      <c r="C54" s="130"/>
      <c r="D54" s="130"/>
      <c r="E54" s="130"/>
    </row>
    <row r="55" spans="1:5" ht="15.75">
      <c r="A55" s="119"/>
      <c r="B55" s="118"/>
      <c r="C55" s="130"/>
      <c r="D55" s="130"/>
      <c r="E55" s="130"/>
    </row>
    <row r="56" spans="1:5" ht="15.75">
      <c r="A56" s="119"/>
      <c r="B56" s="118"/>
      <c r="C56" s="130"/>
      <c r="D56" s="130"/>
      <c r="E56" s="130"/>
    </row>
    <row r="57" spans="1:5" ht="15.75">
      <c r="A57" s="119"/>
      <c r="B57" s="118"/>
      <c r="C57" s="130"/>
      <c r="D57" s="130"/>
      <c r="E57" s="130"/>
    </row>
    <row r="58" spans="1:5" ht="15.75">
      <c r="A58" s="119"/>
      <c r="B58" s="118"/>
      <c r="C58" s="130"/>
      <c r="D58" s="130"/>
      <c r="E58" s="130"/>
    </row>
    <row r="59" spans="1:5" ht="15.75">
      <c r="A59" s="119"/>
      <c r="B59" s="118"/>
      <c r="C59" s="130"/>
      <c r="D59" s="130"/>
      <c r="E59" s="130"/>
    </row>
    <row r="60" spans="1:5" ht="15.75">
      <c r="A60" s="119"/>
      <c r="B60" s="118"/>
      <c r="C60" s="130"/>
      <c r="D60" s="130"/>
      <c r="E60" s="130"/>
    </row>
    <row r="61" spans="1:5" ht="15.75">
      <c r="A61" s="119"/>
      <c r="B61" s="118"/>
      <c r="C61" s="130"/>
      <c r="D61" s="130"/>
      <c r="E61" s="130"/>
    </row>
    <row r="62" spans="1:5" ht="15.75">
      <c r="A62" s="119"/>
      <c r="B62" s="118"/>
      <c r="C62" s="130"/>
      <c r="D62" s="130"/>
      <c r="E62" s="130"/>
    </row>
    <row r="63" spans="1:5" ht="15.75">
      <c r="A63" s="119"/>
      <c r="B63" s="118"/>
      <c r="C63" s="130"/>
      <c r="D63" s="130"/>
      <c r="E63" s="130"/>
    </row>
    <row r="64" spans="1:5" ht="15.75">
      <c r="A64" s="119"/>
      <c r="B64" s="118"/>
      <c r="C64" s="130"/>
      <c r="D64" s="130"/>
      <c r="E64" s="130"/>
    </row>
    <row r="65" spans="1:5" ht="15.75">
      <c r="A65" s="119"/>
      <c r="B65" s="118"/>
      <c r="C65" s="130"/>
      <c r="D65" s="130"/>
      <c r="E65" s="130"/>
    </row>
    <row r="66" spans="1:5" ht="15.75">
      <c r="A66" s="119"/>
      <c r="B66" s="118"/>
      <c r="C66" s="130"/>
      <c r="D66" s="130"/>
      <c r="E66" s="130"/>
    </row>
    <row r="67" spans="1:5" ht="15.75">
      <c r="A67" s="119"/>
      <c r="B67" s="118"/>
      <c r="C67" s="130"/>
      <c r="D67" s="130"/>
      <c r="E67" s="130"/>
    </row>
    <row r="68" spans="1:5" ht="15.75">
      <c r="A68" s="119"/>
      <c r="B68" s="118"/>
      <c r="C68" s="130"/>
      <c r="D68" s="130"/>
      <c r="E68" s="130"/>
    </row>
    <row r="69" spans="1:5" ht="15.75">
      <c r="A69" s="119"/>
      <c r="B69" s="118"/>
      <c r="C69" s="130"/>
      <c r="D69" s="130"/>
      <c r="E69" s="130"/>
    </row>
    <row r="70" spans="1:5" ht="15.75">
      <c r="A70" s="120"/>
      <c r="B70" s="118"/>
      <c r="C70" s="120"/>
      <c r="D70" s="120"/>
      <c r="E70" s="120"/>
    </row>
    <row r="71" spans="1:5" ht="15.75">
      <c r="A71" s="120"/>
      <c r="B71" s="118"/>
      <c r="C71" s="120"/>
      <c r="D71" s="120"/>
      <c r="E71" s="120"/>
    </row>
    <row r="72" spans="1:5" ht="15.75">
      <c r="A72" s="120"/>
      <c r="B72" s="118"/>
      <c r="C72" s="120"/>
      <c r="D72" s="120"/>
      <c r="E72" s="120"/>
    </row>
    <row r="73" spans="1:5" ht="15.75">
      <c r="A73" s="120"/>
      <c r="B73" s="118"/>
      <c r="C73" s="120"/>
      <c r="D73" s="120"/>
      <c r="E73" s="120"/>
    </row>
    <row r="74" spans="1:5" ht="15.75">
      <c r="A74" s="120"/>
      <c r="B74" s="118"/>
      <c r="C74" s="120"/>
      <c r="D74" s="120"/>
      <c r="E74" s="120"/>
    </row>
    <row r="75" spans="1:5" ht="15.75">
      <c r="A75" s="120"/>
      <c r="B75" s="118"/>
      <c r="C75" s="120"/>
      <c r="D75" s="120"/>
      <c r="E75" s="120"/>
    </row>
    <row r="76" spans="1:5" ht="15.75">
      <c r="A76" s="120"/>
      <c r="B76" s="118"/>
      <c r="C76" s="120"/>
      <c r="D76" s="120"/>
      <c r="E76" s="120"/>
    </row>
    <row r="77" spans="1:5" ht="15.75">
      <c r="A77" s="120"/>
      <c r="B77" s="118"/>
      <c r="C77" s="120"/>
      <c r="D77" s="120"/>
      <c r="E77" s="120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="90" zoomScaleNormal="90" workbookViewId="0">
      <selection sqref="A1:D21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415" t="s">
        <v>205</v>
      </c>
      <c r="C1" s="415"/>
      <c r="D1" s="415"/>
    </row>
    <row r="2" spans="1:4" ht="15.75">
      <c r="B2" s="438" t="s">
        <v>33</v>
      </c>
      <c r="C2" s="438"/>
      <c r="D2" s="438"/>
    </row>
    <row r="3" spans="1:4" ht="15.75">
      <c r="B3" s="438" t="s">
        <v>110</v>
      </c>
      <c r="C3" s="438"/>
      <c r="D3" s="438"/>
    </row>
    <row r="4" spans="1:4" ht="15.75">
      <c r="B4" s="438" t="s">
        <v>27</v>
      </c>
      <c r="C4" s="438"/>
      <c r="D4" s="438"/>
    </row>
    <row r="5" spans="1:4" ht="13.5" customHeight="1">
      <c r="B5" s="438" t="s">
        <v>28</v>
      </c>
      <c r="C5" s="438"/>
      <c r="D5" s="438"/>
    </row>
    <row r="6" spans="1:4" ht="15.75">
      <c r="B6" s="438" t="s">
        <v>551</v>
      </c>
      <c r="C6" s="438"/>
      <c r="D6" s="438"/>
    </row>
    <row r="8" spans="1:4" ht="32.25" customHeight="1">
      <c r="A8" s="450" t="s">
        <v>505</v>
      </c>
      <c r="B8" s="450"/>
      <c r="C8" s="451"/>
      <c r="D8" s="451"/>
    </row>
    <row r="10" spans="1:4" ht="31.5" customHeight="1">
      <c r="A10" s="6" t="s">
        <v>91</v>
      </c>
      <c r="B10" s="433" t="s">
        <v>92</v>
      </c>
      <c r="C10" s="434"/>
      <c r="D10" s="435"/>
    </row>
    <row r="11" spans="1:4" ht="15.75">
      <c r="A11" s="6"/>
      <c r="B11" s="88" t="s">
        <v>261</v>
      </c>
      <c r="C11" s="88" t="s">
        <v>377</v>
      </c>
      <c r="D11" s="88" t="s">
        <v>492</v>
      </c>
    </row>
    <row r="12" spans="1:4" ht="47.25">
      <c r="A12" s="7" t="s">
        <v>93</v>
      </c>
      <c r="B12" s="16">
        <v>0</v>
      </c>
      <c r="C12" s="16">
        <v>0</v>
      </c>
      <c r="D12" s="16">
        <v>0</v>
      </c>
    </row>
    <row r="13" spans="1:4" ht="15.75">
      <c r="A13" s="8" t="s">
        <v>94</v>
      </c>
      <c r="B13" s="17">
        <v>0</v>
      </c>
      <c r="C13" s="17">
        <v>0</v>
      </c>
      <c r="D13" s="17">
        <v>0</v>
      </c>
    </row>
    <row r="14" spans="1:4" ht="15.75">
      <c r="A14" s="8" t="s">
        <v>95</v>
      </c>
      <c r="B14" s="17">
        <v>0</v>
      </c>
      <c r="C14" s="17">
        <v>0</v>
      </c>
      <c r="D14" s="17">
        <v>0</v>
      </c>
    </row>
    <row r="15" spans="1:4" ht="31.5">
      <c r="A15" s="7" t="s">
        <v>96</v>
      </c>
      <c r="B15" s="16">
        <v>0</v>
      </c>
      <c r="C15" s="16">
        <v>0</v>
      </c>
      <c r="D15" s="16">
        <v>0</v>
      </c>
    </row>
    <row r="16" spans="1:4" ht="15.75">
      <c r="A16" s="8" t="s">
        <v>95</v>
      </c>
      <c r="B16" s="17">
        <v>0</v>
      </c>
      <c r="C16" s="17">
        <v>0</v>
      </c>
      <c r="D16" s="17">
        <v>0</v>
      </c>
    </row>
    <row r="17" spans="1:4" ht="15.75">
      <c r="A17" s="7" t="s">
        <v>97</v>
      </c>
      <c r="B17" s="16">
        <v>0</v>
      </c>
      <c r="C17" s="16">
        <v>0</v>
      </c>
      <c r="D17" s="16">
        <v>0</v>
      </c>
    </row>
    <row r="18" spans="1:4" ht="15.75">
      <c r="A18" s="8" t="s">
        <v>94</v>
      </c>
      <c r="B18" s="17">
        <v>0</v>
      </c>
      <c r="C18" s="17">
        <v>0</v>
      </c>
      <c r="D18" s="17">
        <v>0</v>
      </c>
    </row>
    <row r="19" spans="1:4" ht="15.75">
      <c r="A19" s="8" t="s">
        <v>95</v>
      </c>
      <c r="B19" s="17">
        <v>0</v>
      </c>
      <c r="C19" s="17">
        <v>0</v>
      </c>
      <c r="D19" s="17">
        <v>0</v>
      </c>
    </row>
    <row r="20" spans="1:4" ht="47.25">
      <c r="A20" s="7" t="s">
        <v>98</v>
      </c>
      <c r="B20" s="16">
        <v>0</v>
      </c>
      <c r="C20" s="16">
        <v>0</v>
      </c>
      <c r="D20" s="16">
        <v>0</v>
      </c>
    </row>
    <row r="21" spans="1:4" ht="31.5">
      <c r="A21" s="8" t="s">
        <v>99</v>
      </c>
      <c r="B21" s="17">
        <v>0</v>
      </c>
      <c r="C21" s="21">
        <v>0</v>
      </c>
      <c r="D21" s="21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abSelected="1" workbookViewId="0">
      <selection sqref="A1:H20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415" t="s">
        <v>204</v>
      </c>
      <c r="F1" s="415"/>
      <c r="G1" s="415"/>
      <c r="H1" s="415"/>
    </row>
    <row r="2" spans="1:8" ht="15.75">
      <c r="E2" s="438" t="s">
        <v>33</v>
      </c>
      <c r="F2" s="438"/>
      <c r="G2" s="438"/>
      <c r="H2" s="438"/>
    </row>
    <row r="3" spans="1:8" ht="15.75">
      <c r="E3" s="438" t="s">
        <v>110</v>
      </c>
      <c r="F3" s="438"/>
      <c r="G3" s="438"/>
      <c r="H3" s="438"/>
    </row>
    <row r="4" spans="1:8" ht="15.75">
      <c r="E4" s="438" t="s">
        <v>27</v>
      </c>
      <c r="F4" s="438"/>
      <c r="G4" s="438"/>
      <c r="H4" s="438"/>
    </row>
    <row r="5" spans="1:8" ht="15.75">
      <c r="E5" s="438" t="s">
        <v>28</v>
      </c>
      <c r="F5" s="438"/>
      <c r="G5" s="438"/>
      <c r="H5" s="438"/>
    </row>
    <row r="6" spans="1:8" ht="15.75">
      <c r="E6" s="438" t="s">
        <v>551</v>
      </c>
      <c r="F6" s="438"/>
      <c r="G6" s="438"/>
      <c r="H6" s="438"/>
    </row>
    <row r="8" spans="1:8" ht="63" customHeight="1">
      <c r="A8" s="412" t="s">
        <v>506</v>
      </c>
      <c r="B8" s="451"/>
      <c r="C8" s="451"/>
      <c r="D8" s="451"/>
      <c r="E8" s="451"/>
      <c r="F8" s="451"/>
      <c r="G8" s="451"/>
      <c r="H8" s="451"/>
    </row>
    <row r="9" spans="1:8" ht="30.75" customHeight="1">
      <c r="A9" s="412" t="s">
        <v>378</v>
      </c>
      <c r="B9" s="412"/>
      <c r="C9" s="412"/>
      <c r="D9" s="412"/>
      <c r="E9" s="412"/>
      <c r="F9" s="412"/>
      <c r="G9" s="412"/>
      <c r="H9" s="451"/>
    </row>
    <row r="11" spans="1:8" ht="63" customHeight="1">
      <c r="A11" s="452" t="s">
        <v>107</v>
      </c>
      <c r="B11" s="452" t="s">
        <v>100</v>
      </c>
      <c r="C11" s="452" t="s">
        <v>106</v>
      </c>
      <c r="D11" s="28" t="s">
        <v>105</v>
      </c>
      <c r="E11" s="452" t="s">
        <v>104</v>
      </c>
      <c r="F11" s="452" t="s">
        <v>103</v>
      </c>
      <c r="G11" s="452" t="s">
        <v>102</v>
      </c>
      <c r="H11" s="452"/>
    </row>
    <row r="12" spans="1:8" ht="47.25">
      <c r="A12" s="452"/>
      <c r="B12" s="452"/>
      <c r="C12" s="452"/>
      <c r="D12" s="28" t="s">
        <v>101</v>
      </c>
      <c r="E12" s="452"/>
      <c r="F12" s="452"/>
      <c r="G12" s="452"/>
      <c r="H12" s="452"/>
    </row>
    <row r="13" spans="1:8" ht="15.75">
      <c r="A13" s="27">
        <v>1</v>
      </c>
      <c r="B13" s="27">
        <v>2</v>
      </c>
      <c r="C13" s="27">
        <v>3</v>
      </c>
      <c r="D13" s="27">
        <v>4</v>
      </c>
      <c r="E13" s="27">
        <v>5</v>
      </c>
      <c r="F13" s="27">
        <v>6</v>
      </c>
      <c r="G13" s="453">
        <v>7</v>
      </c>
      <c r="H13" s="453"/>
    </row>
    <row r="14" spans="1:8" ht="15.75">
      <c r="A14" s="27"/>
      <c r="B14" s="27"/>
      <c r="C14" s="27"/>
      <c r="D14" s="27"/>
      <c r="E14" s="27"/>
      <c r="F14" s="27"/>
      <c r="G14" s="453"/>
      <c r="H14" s="454"/>
    </row>
    <row r="16" spans="1:8" ht="47.25" customHeight="1">
      <c r="A16" s="412" t="s">
        <v>507</v>
      </c>
      <c r="B16" s="412"/>
      <c r="C16" s="412"/>
      <c r="D16" s="412"/>
      <c r="E16" s="412"/>
      <c r="F16" s="412"/>
      <c r="G16" s="412"/>
      <c r="H16" s="451"/>
    </row>
    <row r="18" spans="1:8" ht="68.25" customHeight="1">
      <c r="A18" s="455" t="s">
        <v>126</v>
      </c>
      <c r="B18" s="455"/>
      <c r="C18" s="455"/>
      <c r="D18" s="452" t="s">
        <v>125</v>
      </c>
      <c r="E18" s="452"/>
      <c r="F18" s="452"/>
      <c r="G18" s="452"/>
      <c r="H18" s="452"/>
    </row>
    <row r="19" spans="1:8" ht="15.75" customHeight="1">
      <c r="A19" s="455"/>
      <c r="B19" s="455"/>
      <c r="C19" s="455"/>
      <c r="D19" s="258" t="s">
        <v>261</v>
      </c>
      <c r="E19" s="456" t="s">
        <v>377</v>
      </c>
      <c r="F19" s="457"/>
      <c r="G19" s="455" t="s">
        <v>492</v>
      </c>
      <c r="H19" s="455"/>
    </row>
    <row r="20" spans="1:8" ht="50.25" customHeight="1">
      <c r="A20" s="459" t="s">
        <v>108</v>
      </c>
      <c r="B20" s="460"/>
      <c r="C20" s="461"/>
      <c r="D20" s="33">
        <v>0</v>
      </c>
      <c r="E20" s="458">
        <v>0</v>
      </c>
      <c r="F20" s="458"/>
      <c r="G20" s="458">
        <v>0</v>
      </c>
      <c r="H20" s="458"/>
    </row>
  </sheetData>
  <mergeCells count="25">
    <mergeCell ref="G19:H19"/>
    <mergeCell ref="E19:F19"/>
    <mergeCell ref="E20:F20"/>
    <mergeCell ref="G20:H20"/>
    <mergeCell ref="A16:H16"/>
    <mergeCell ref="A20:C20"/>
    <mergeCell ref="A19:C19"/>
    <mergeCell ref="A18:C18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E6:H6"/>
    <mergeCell ref="E1:H1"/>
    <mergeCell ref="E2:H2"/>
    <mergeCell ref="E3:H3"/>
    <mergeCell ref="E4:H4"/>
    <mergeCell ref="E5:H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I21" sqref="I21"/>
    </sheetView>
  </sheetViews>
  <sheetFormatPr defaultRowHeight="18.75"/>
  <cols>
    <col min="1" max="1" width="23.7109375" style="183" customWidth="1"/>
    <col min="2" max="2" width="26.42578125" style="183" customWidth="1"/>
    <col min="3" max="3" width="19.140625" customWidth="1"/>
  </cols>
  <sheetData>
    <row r="2" spans="1:3" ht="77.25" customHeight="1">
      <c r="A2" s="462" t="s">
        <v>380</v>
      </c>
      <c r="B2" s="462"/>
    </row>
    <row r="3" spans="1:3">
      <c r="A3" s="183" t="s">
        <v>261</v>
      </c>
      <c r="B3" s="183" t="s">
        <v>377</v>
      </c>
    </row>
    <row r="5" spans="1:3">
      <c r="A5" s="186">
        <f>Пр.10!G15+Пр.10!G18+Пр.10!G19+Пр.10!G24+Пр.10!G26+Пр.10!G27+Пр.10!G34+Пр.10!G47+Пр.10!G48+Пр.10!G56+Пр.10!G58+Пр.10!G59+Пр.10!G70+Пр.10!G72</f>
        <v>12973383.42</v>
      </c>
      <c r="B5" s="186">
        <f>Пр.10!H15+Пр.10!H18+Пр.10!H19+Пр.10!H24+Пр.10!H26+Пр.10!H27+Пр.10!H34+Пр.10!H47+Пр.10!H48+Пр.10!H56+Пр.10!H58+Пр.10!H59+Пр.10!H70+Пр.10!H72</f>
        <v>12927092.140000001</v>
      </c>
    </row>
    <row r="7" spans="1:3">
      <c r="A7" s="184">
        <v>2.5000000000000001E-2</v>
      </c>
      <c r="B7" s="185">
        <v>0.05</v>
      </c>
      <c r="C7" s="135" t="s">
        <v>463</v>
      </c>
    </row>
    <row r="8" spans="1:3">
      <c r="C8" s="135"/>
    </row>
    <row r="9" spans="1:3">
      <c r="A9" s="462" t="s">
        <v>381</v>
      </c>
      <c r="B9" s="462"/>
      <c r="C9" s="135"/>
    </row>
    <row r="10" spans="1:3">
      <c r="C10" s="135"/>
    </row>
    <row r="11" spans="1:3">
      <c r="A11" s="186">
        <f>A5*A7</f>
        <v>324334.58550000004</v>
      </c>
      <c r="B11" s="186">
        <f>B5*B7</f>
        <v>646354.60700000008</v>
      </c>
      <c r="C11" s="135" t="s">
        <v>461</v>
      </c>
    </row>
    <row r="12" spans="1:3">
      <c r="A12" s="213">
        <v>330000</v>
      </c>
      <c r="B12" s="213">
        <v>650000</v>
      </c>
      <c r="C12" s="135" t="s">
        <v>462</v>
      </c>
    </row>
    <row r="14" spans="1:3" ht="37.5">
      <c r="A14" s="208" t="s">
        <v>460</v>
      </c>
    </row>
    <row r="15" spans="1:3">
      <c r="A15" s="208">
        <v>2020</v>
      </c>
      <c r="B15" s="208">
        <v>2021</v>
      </c>
      <c r="C15" s="211">
        <v>2022</v>
      </c>
    </row>
    <row r="16" spans="1:3">
      <c r="A16" s="212">
        <f>'Пр. 2'!C89-'Пр. 9'!G75</f>
        <v>0</v>
      </c>
      <c r="B16" s="210">
        <f>'Пр. 2'!D89-Пр.10!G73-у.у!A12</f>
        <v>0</v>
      </c>
      <c r="C16" s="210">
        <f>'Пр. 2'!E89-Пр.10!H73-B12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58"/>
  <sheetViews>
    <sheetView topLeftCell="A30" workbookViewId="0">
      <selection activeCell="H49" sqref="H49"/>
    </sheetView>
  </sheetViews>
  <sheetFormatPr defaultRowHeight="15.75"/>
  <cols>
    <col min="1" max="1" width="53.28515625" style="262" customWidth="1"/>
    <col min="2" max="2" width="22.140625" style="262" customWidth="1"/>
    <col min="3" max="3" width="22.140625" style="262" hidden="1" customWidth="1"/>
    <col min="4" max="4" width="10.7109375" style="325" hidden="1" customWidth="1"/>
    <col min="5" max="5" width="20.140625" style="264" customWidth="1"/>
    <col min="6" max="6" width="9.140625" style="278" customWidth="1"/>
    <col min="7" max="7" width="24.28515625" style="334" customWidth="1"/>
    <col min="8" max="8" width="20.7109375" style="279" customWidth="1"/>
    <col min="9" max="9" width="9.140625" style="278" customWidth="1"/>
    <col min="10" max="10" width="16" style="163" customWidth="1"/>
    <col min="11" max="11" width="16" style="283" customWidth="1"/>
    <col min="12" max="12" width="13.5703125" style="163" customWidth="1"/>
  </cols>
  <sheetData>
    <row r="1" spans="1:12" ht="25.5">
      <c r="G1" s="398" t="s">
        <v>545</v>
      </c>
      <c r="H1" s="398"/>
    </row>
    <row r="2" spans="1:12" ht="51.75" customHeight="1">
      <c r="A2" s="410" t="s">
        <v>493</v>
      </c>
      <c r="B2" s="410"/>
      <c r="C2" s="411" t="s">
        <v>544</v>
      </c>
      <c r="D2" s="411"/>
      <c r="E2" s="321" t="s">
        <v>542</v>
      </c>
      <c r="F2" s="322"/>
      <c r="G2" s="333" t="s">
        <v>541</v>
      </c>
      <c r="H2" s="323" t="s">
        <v>528</v>
      </c>
      <c r="I2" s="282"/>
      <c r="J2" s="163" t="s">
        <v>530</v>
      </c>
      <c r="L2" s="163" t="s">
        <v>531</v>
      </c>
    </row>
    <row r="3" spans="1:12">
      <c r="B3" s="263"/>
      <c r="C3" s="263"/>
      <c r="D3" s="324"/>
    </row>
    <row r="4" spans="1:12" s="241" customFormat="1" ht="21">
      <c r="A4" s="202" t="s">
        <v>523</v>
      </c>
      <c r="B4" s="14"/>
      <c r="C4" s="265"/>
      <c r="D4" s="325"/>
      <c r="E4" s="265">
        <f>E6+E24++E8+E35</f>
        <v>4400000</v>
      </c>
      <c r="F4" s="278"/>
      <c r="G4" s="274">
        <f>G6+G24++G8+G35</f>
        <v>3500000</v>
      </c>
      <c r="H4" s="274">
        <f>H6+H24++H8+H35</f>
        <v>4550000</v>
      </c>
      <c r="I4" s="278"/>
      <c r="J4" s="261"/>
      <c r="K4" s="283"/>
      <c r="L4" s="261"/>
    </row>
    <row r="5" spans="1:12">
      <c r="A5" s="14"/>
      <c r="B5" s="14"/>
      <c r="C5" s="266"/>
      <c r="E5" s="266"/>
      <c r="G5" s="275"/>
      <c r="H5" s="275"/>
      <c r="J5" s="261"/>
      <c r="L5" s="261"/>
    </row>
    <row r="6" spans="1:12" s="260" customFormat="1">
      <c r="A6" s="299" t="s">
        <v>309</v>
      </c>
      <c r="B6" s="299"/>
      <c r="C6" s="300"/>
      <c r="D6" s="326"/>
      <c r="E6" s="300">
        <v>200000</v>
      </c>
      <c r="F6" s="301"/>
      <c r="G6" s="302">
        <v>200000</v>
      </c>
      <c r="H6" s="302">
        <v>200000</v>
      </c>
      <c r="I6" s="301"/>
      <c r="J6" s="303"/>
      <c r="K6" s="304"/>
      <c r="L6" s="303"/>
    </row>
    <row r="7" spans="1:12">
      <c r="A7" s="14"/>
      <c r="B7" s="14"/>
      <c r="C7" s="266"/>
      <c r="E7" s="266"/>
      <c r="G7" s="275"/>
      <c r="H7" s="275"/>
      <c r="J7" s="261"/>
      <c r="L7" s="261"/>
    </row>
    <row r="8" spans="1:12" s="260" customFormat="1">
      <c r="A8" s="299" t="s">
        <v>310</v>
      </c>
      <c r="B8" s="299"/>
      <c r="C8" s="300"/>
      <c r="D8" s="326"/>
      <c r="E8" s="300">
        <f>SUM(E9:E22)</f>
        <v>1150000</v>
      </c>
      <c r="F8" s="301"/>
      <c r="G8" s="302">
        <f>SUM(G9:G22)</f>
        <v>1150000</v>
      </c>
      <c r="H8" s="302">
        <f>SUM(H9:H22)</f>
        <v>1500000</v>
      </c>
      <c r="I8" s="301"/>
      <c r="J8" s="303"/>
      <c r="K8" s="304"/>
      <c r="L8" s="303"/>
    </row>
    <row r="9" spans="1:12" s="32" customFormat="1">
      <c r="A9" s="399" t="s">
        <v>369</v>
      </c>
      <c r="B9" s="14" t="s">
        <v>509</v>
      </c>
      <c r="C9" s="406"/>
      <c r="D9" s="325"/>
      <c r="E9" s="402">
        <v>200000</v>
      </c>
      <c r="F9" s="281"/>
      <c r="G9" s="409">
        <v>200000</v>
      </c>
      <c r="H9" s="403">
        <v>200000</v>
      </c>
      <c r="I9" s="281"/>
      <c r="J9" s="162"/>
      <c r="K9" s="285"/>
      <c r="L9" s="162"/>
    </row>
    <row r="10" spans="1:12" s="32" customFormat="1">
      <c r="A10" s="400"/>
      <c r="B10" s="14" t="s">
        <v>510</v>
      </c>
      <c r="C10" s="407"/>
      <c r="D10" s="325"/>
      <c r="E10" s="402"/>
      <c r="F10" s="281"/>
      <c r="G10" s="409"/>
      <c r="H10" s="404"/>
      <c r="I10" s="281"/>
      <c r="J10" s="162"/>
      <c r="K10" s="285"/>
      <c r="L10" s="162"/>
    </row>
    <row r="11" spans="1:12" s="32" customFormat="1">
      <c r="A11" s="400"/>
      <c r="B11" s="14" t="s">
        <v>371</v>
      </c>
      <c r="C11" s="407"/>
      <c r="D11" s="325"/>
      <c r="E11" s="402"/>
      <c r="F11" s="281"/>
      <c r="G11" s="409"/>
      <c r="H11" s="404"/>
      <c r="I11" s="281"/>
      <c r="J11" s="162"/>
      <c r="K11" s="285"/>
      <c r="L11" s="162"/>
    </row>
    <row r="12" spans="1:12" s="32" customFormat="1">
      <c r="A12" s="400"/>
      <c r="B12" s="14" t="s">
        <v>511</v>
      </c>
      <c r="C12" s="407"/>
      <c r="D12" s="325"/>
      <c r="E12" s="402"/>
      <c r="F12" s="281"/>
      <c r="G12" s="409"/>
      <c r="H12" s="404"/>
      <c r="I12" s="281"/>
      <c r="J12" s="162"/>
      <c r="K12" s="285"/>
      <c r="L12" s="162"/>
    </row>
    <row r="13" spans="1:12" s="32" customFormat="1">
      <c r="A13" s="400"/>
      <c r="B13" s="14" t="s">
        <v>512</v>
      </c>
      <c r="C13" s="407"/>
      <c r="D13" s="325"/>
      <c r="E13" s="402"/>
      <c r="F13" s="281"/>
      <c r="G13" s="409"/>
      <c r="H13" s="404"/>
      <c r="I13" s="281"/>
      <c r="J13" s="162"/>
      <c r="K13" s="285"/>
      <c r="L13" s="162"/>
    </row>
    <row r="14" spans="1:12">
      <c r="A14" s="401"/>
      <c r="B14" s="14" t="s">
        <v>513</v>
      </c>
      <c r="C14" s="408"/>
      <c r="E14" s="402"/>
      <c r="G14" s="409"/>
      <c r="H14" s="405"/>
      <c r="J14" s="261"/>
      <c r="L14" s="261"/>
    </row>
    <row r="15" spans="1:12">
      <c r="A15" s="269" t="s">
        <v>311</v>
      </c>
      <c r="B15" s="14"/>
      <c r="C15" s="332"/>
      <c r="E15" s="332">
        <v>200000</v>
      </c>
      <c r="G15" s="335">
        <v>200000</v>
      </c>
      <c r="H15" s="316">
        <v>200000</v>
      </c>
      <c r="J15" s="261"/>
      <c r="L15" s="261"/>
    </row>
    <row r="16" spans="1:12">
      <c r="A16" s="14" t="s">
        <v>312</v>
      </c>
      <c r="B16" s="14"/>
      <c r="C16" s="266"/>
      <c r="E16" s="266">
        <v>150000</v>
      </c>
      <c r="G16" s="275">
        <v>150000</v>
      </c>
      <c r="H16" s="275">
        <v>150000</v>
      </c>
      <c r="J16" s="261"/>
      <c r="L16" s="261"/>
    </row>
    <row r="17" spans="1:12">
      <c r="A17" s="14" t="s">
        <v>514</v>
      </c>
      <c r="B17" s="14" t="s">
        <v>529</v>
      </c>
      <c r="C17" s="266"/>
      <c r="E17" s="266">
        <v>100000</v>
      </c>
      <c r="G17" s="275">
        <v>100000</v>
      </c>
      <c r="H17" s="275">
        <v>200000</v>
      </c>
      <c r="J17" s="261"/>
      <c r="L17" s="261"/>
    </row>
    <row r="18" spans="1:12">
      <c r="A18" s="14" t="s">
        <v>508</v>
      </c>
      <c r="B18" s="14"/>
      <c r="C18" s="266"/>
      <c r="E18" s="266">
        <v>50000</v>
      </c>
      <c r="G18" s="275">
        <v>50000</v>
      </c>
      <c r="H18" s="275">
        <v>50000</v>
      </c>
      <c r="J18" s="261"/>
      <c r="L18" s="261"/>
    </row>
    <row r="19" spans="1:12" ht="31.5">
      <c r="A19" s="14" t="s">
        <v>313</v>
      </c>
      <c r="B19" s="14"/>
      <c r="C19" s="266"/>
      <c r="E19" s="266">
        <v>250000</v>
      </c>
      <c r="G19" s="275">
        <v>250000</v>
      </c>
      <c r="H19" s="275">
        <v>200000</v>
      </c>
      <c r="J19" s="261"/>
      <c r="L19" s="261"/>
    </row>
    <row r="20" spans="1:12">
      <c r="A20" s="14" t="s">
        <v>515</v>
      </c>
      <c r="B20" s="14"/>
      <c r="C20" s="266"/>
      <c r="E20" s="266">
        <v>100000</v>
      </c>
      <c r="G20" s="275">
        <v>100000</v>
      </c>
      <c r="H20" s="275">
        <v>100000</v>
      </c>
      <c r="J20" s="261"/>
      <c r="L20" s="261"/>
    </row>
    <row r="21" spans="1:12" ht="31.5">
      <c r="A21" s="14" t="s">
        <v>524</v>
      </c>
      <c r="B21" s="14"/>
      <c r="C21" s="266"/>
      <c r="E21" s="266">
        <v>0</v>
      </c>
      <c r="G21" s="275">
        <v>0</v>
      </c>
      <c r="H21" s="275">
        <v>200000</v>
      </c>
      <c r="J21" s="261"/>
      <c r="L21" s="261"/>
    </row>
    <row r="22" spans="1:12">
      <c r="A22" s="270" t="s">
        <v>465</v>
      </c>
      <c r="B22" s="270"/>
      <c r="C22" s="271"/>
      <c r="D22" s="327"/>
      <c r="E22" s="271">
        <v>100000</v>
      </c>
      <c r="G22" s="275">
        <v>100000</v>
      </c>
      <c r="H22" s="275">
        <v>200000</v>
      </c>
      <c r="J22" s="261"/>
      <c r="L22" s="261"/>
    </row>
    <row r="23" spans="1:12">
      <c r="A23" s="14"/>
      <c r="B23" s="14"/>
      <c r="C23" s="266"/>
      <c r="E23" s="266"/>
      <c r="G23" s="275"/>
      <c r="H23" s="275"/>
      <c r="J23" s="261"/>
      <c r="L23" s="261"/>
    </row>
    <row r="24" spans="1:12" s="260" customFormat="1">
      <c r="A24" s="299" t="s">
        <v>314</v>
      </c>
      <c r="B24" s="299"/>
      <c r="C24" s="305"/>
      <c r="D24" s="326"/>
      <c r="E24" s="305">
        <f>SUM(E26:E33)</f>
        <v>950000</v>
      </c>
      <c r="F24" s="301"/>
      <c r="G24" s="306">
        <f>SUM(G26:G33)</f>
        <v>650000</v>
      </c>
      <c r="H24" s="306">
        <f>SUM(H26:H33)</f>
        <v>750000</v>
      </c>
      <c r="I24" s="301"/>
      <c r="J24" s="303"/>
      <c r="K24" s="304"/>
      <c r="L24" s="303"/>
    </row>
    <row r="25" spans="1:12">
      <c r="A25" s="399" t="s">
        <v>517</v>
      </c>
      <c r="B25" s="14"/>
      <c r="C25" s="272"/>
      <c r="E25" s="272">
        <f>SUM(E26:E31)</f>
        <v>800000</v>
      </c>
      <c r="G25" s="277">
        <f>SUM(G26:G29)</f>
        <v>500000</v>
      </c>
      <c r="H25" s="277">
        <f>SUM(H26:H29)</f>
        <v>600000</v>
      </c>
      <c r="J25" s="261"/>
      <c r="L25" s="261"/>
    </row>
    <row r="26" spans="1:12">
      <c r="A26" s="400"/>
      <c r="B26" s="14" t="s">
        <v>371</v>
      </c>
      <c r="C26" s="266"/>
      <c r="E26" s="266">
        <v>250000</v>
      </c>
      <c r="G26" s="275">
        <v>250000</v>
      </c>
      <c r="H26" s="275">
        <v>250000</v>
      </c>
      <c r="J26" s="261"/>
      <c r="L26" s="261"/>
    </row>
    <row r="27" spans="1:12">
      <c r="A27" s="400"/>
      <c r="B27" s="14" t="s">
        <v>370</v>
      </c>
      <c r="C27" s="266"/>
      <c r="E27" s="266">
        <v>150000</v>
      </c>
      <c r="G27" s="275">
        <v>150000</v>
      </c>
      <c r="H27" s="275">
        <v>150000</v>
      </c>
      <c r="J27" s="261"/>
      <c r="L27" s="261"/>
    </row>
    <row r="28" spans="1:12">
      <c r="A28" s="400"/>
      <c r="B28" s="14" t="s">
        <v>516</v>
      </c>
      <c r="C28" s="266"/>
      <c r="E28" s="266">
        <v>100000</v>
      </c>
      <c r="G28" s="275">
        <v>0</v>
      </c>
      <c r="H28" s="275">
        <v>100000</v>
      </c>
      <c r="J28" s="261"/>
      <c r="L28" s="261"/>
    </row>
    <row r="29" spans="1:12" ht="20.25" customHeight="1">
      <c r="A29" s="400"/>
      <c r="B29" s="14" t="s">
        <v>373</v>
      </c>
      <c r="C29" s="266"/>
      <c r="E29" s="266">
        <v>100000</v>
      </c>
      <c r="G29" s="275">
        <v>100000</v>
      </c>
      <c r="H29" s="275">
        <v>100000</v>
      </c>
      <c r="J29" s="261"/>
      <c r="L29" s="261"/>
    </row>
    <row r="30" spans="1:12">
      <c r="A30" s="400"/>
      <c r="B30" s="14" t="s">
        <v>546</v>
      </c>
      <c r="C30" s="266"/>
      <c r="E30" s="266">
        <v>100000</v>
      </c>
      <c r="G30" s="275"/>
      <c r="H30" s="275"/>
      <c r="J30" s="317"/>
      <c r="L30" s="317"/>
    </row>
    <row r="31" spans="1:12">
      <c r="A31" s="401"/>
      <c r="B31" s="14" t="s">
        <v>547</v>
      </c>
      <c r="C31" s="266"/>
      <c r="E31" s="266">
        <v>100000</v>
      </c>
      <c r="G31" s="275"/>
      <c r="H31" s="275"/>
      <c r="J31" s="317"/>
      <c r="L31" s="317"/>
    </row>
    <row r="32" spans="1:12" ht="17.25" customHeight="1">
      <c r="A32" s="14" t="s">
        <v>548</v>
      </c>
      <c r="B32" s="14"/>
      <c r="C32" s="266"/>
      <c r="E32" s="266">
        <v>50000</v>
      </c>
      <c r="G32" s="275">
        <v>50000</v>
      </c>
      <c r="H32" s="275">
        <v>50000</v>
      </c>
      <c r="J32" s="261"/>
      <c r="L32" s="261"/>
    </row>
    <row r="33" spans="1:12">
      <c r="A33" s="14" t="s">
        <v>515</v>
      </c>
      <c r="B33" s="14"/>
      <c r="C33" s="266"/>
      <c r="E33" s="266">
        <v>100000</v>
      </c>
      <c r="G33" s="275">
        <v>100000</v>
      </c>
      <c r="H33" s="275">
        <v>100000</v>
      </c>
      <c r="J33" s="261"/>
      <c r="L33" s="261"/>
    </row>
    <row r="34" spans="1:12">
      <c r="A34" s="14"/>
      <c r="B34" s="14"/>
      <c r="C34" s="266"/>
      <c r="E34" s="266"/>
      <c r="G34" s="275"/>
      <c r="H34" s="275"/>
      <c r="J34" s="261"/>
      <c r="L34" s="261"/>
    </row>
    <row r="35" spans="1:12" s="259" customFormat="1" ht="21">
      <c r="A35" s="202" t="s">
        <v>522</v>
      </c>
      <c r="B35" s="202"/>
      <c r="C35" s="265"/>
      <c r="D35" s="324"/>
      <c r="E35" s="265">
        <f>E37+E44+E48</f>
        <v>2100000</v>
      </c>
      <c r="F35" s="281"/>
      <c r="G35" s="274">
        <f>G37+G44+G48</f>
        <v>1500000</v>
      </c>
      <c r="H35" s="274">
        <f>H37+H44+H48</f>
        <v>2100000</v>
      </c>
      <c r="I35" s="281"/>
      <c r="J35" s="162"/>
      <c r="K35" s="285"/>
      <c r="L35" s="162"/>
    </row>
    <row r="36" spans="1:12" s="259" customFormat="1" ht="21">
      <c r="A36" s="297" t="s">
        <v>310</v>
      </c>
      <c r="B36" s="307"/>
      <c r="C36" s="308"/>
      <c r="D36" s="328"/>
      <c r="E36" s="308">
        <f>E37</f>
        <v>500000</v>
      </c>
      <c r="F36" s="309"/>
      <c r="G36" s="336">
        <f>G37</f>
        <v>500000</v>
      </c>
      <c r="H36" s="336">
        <f>H37</f>
        <v>500000</v>
      </c>
      <c r="I36" s="309"/>
      <c r="J36" s="310"/>
      <c r="K36" s="311"/>
      <c r="L36" s="310"/>
    </row>
    <row r="37" spans="1:12" s="260" customFormat="1">
      <c r="A37" s="267" t="s">
        <v>315</v>
      </c>
      <c r="B37" s="267"/>
      <c r="C37" s="268"/>
      <c r="D37" s="329"/>
      <c r="E37" s="268">
        <f>SUM(E38:E41)</f>
        <v>500000</v>
      </c>
      <c r="F37" s="280"/>
      <c r="G37" s="276">
        <f>SUM(G38:G41)</f>
        <v>500000</v>
      </c>
      <c r="H37" s="276">
        <f>SUM(H38:H41)</f>
        <v>500000</v>
      </c>
      <c r="I37" s="280"/>
      <c r="J37" s="273"/>
      <c r="K37" s="284"/>
      <c r="L37" s="273"/>
    </row>
    <row r="38" spans="1:12" ht="18.75" customHeight="1">
      <c r="A38" s="400" t="s">
        <v>526</v>
      </c>
      <c r="B38" s="14" t="s">
        <v>316</v>
      </c>
      <c r="C38" s="266"/>
      <c r="E38" s="266">
        <v>150000</v>
      </c>
      <c r="G38" s="275">
        <v>150000</v>
      </c>
      <c r="H38" s="275">
        <v>150000</v>
      </c>
      <c r="J38" s="261"/>
      <c r="L38" s="261"/>
    </row>
    <row r="39" spans="1:12" ht="18.75" customHeight="1">
      <c r="A39" s="401"/>
      <c r="B39" s="14" t="s">
        <v>372</v>
      </c>
      <c r="C39" s="266"/>
      <c r="E39" s="266">
        <v>200000</v>
      </c>
      <c r="G39" s="275">
        <v>200000</v>
      </c>
      <c r="H39" s="275">
        <v>200000</v>
      </c>
      <c r="J39" s="261"/>
      <c r="L39" s="261"/>
    </row>
    <row r="40" spans="1:12">
      <c r="A40" s="14" t="s">
        <v>518</v>
      </c>
      <c r="B40" s="14"/>
      <c r="C40" s="271"/>
      <c r="E40" s="271">
        <v>50000</v>
      </c>
      <c r="G40" s="275">
        <v>50000</v>
      </c>
      <c r="H40" s="275">
        <v>50000</v>
      </c>
      <c r="J40" s="261"/>
      <c r="L40" s="261"/>
    </row>
    <row r="41" spans="1:12">
      <c r="A41" s="14" t="s">
        <v>374</v>
      </c>
      <c r="B41" s="14"/>
      <c r="C41" s="266"/>
      <c r="E41" s="266">
        <v>100000</v>
      </c>
      <c r="G41" s="275">
        <v>100000</v>
      </c>
      <c r="H41" s="275">
        <v>100000</v>
      </c>
      <c r="J41" s="261"/>
      <c r="L41" s="261"/>
    </row>
    <row r="42" spans="1:12">
      <c r="A42" s="14"/>
      <c r="B42" s="14"/>
      <c r="C42" s="266"/>
      <c r="E42" s="266"/>
      <c r="G42" s="275"/>
      <c r="H42" s="275"/>
      <c r="J42" s="261"/>
      <c r="L42" s="261"/>
    </row>
    <row r="43" spans="1:12">
      <c r="A43" s="297" t="s">
        <v>540</v>
      </c>
      <c r="B43" s="312"/>
      <c r="C43" s="298"/>
      <c r="D43" s="330"/>
      <c r="E43" s="298">
        <f>E44+E48</f>
        <v>1600000</v>
      </c>
      <c r="F43" s="313"/>
      <c r="G43" s="337">
        <f>G44+G48</f>
        <v>1000000</v>
      </c>
      <c r="H43" s="337">
        <f>H44+H48</f>
        <v>1600000</v>
      </c>
      <c r="I43" s="313"/>
      <c r="J43" s="314"/>
      <c r="K43" s="315"/>
      <c r="L43" s="314"/>
    </row>
    <row r="44" spans="1:12" s="260" customFormat="1">
      <c r="A44" s="267" t="s">
        <v>317</v>
      </c>
      <c r="B44" s="267"/>
      <c r="C44" s="268"/>
      <c r="D44" s="329"/>
      <c r="E44" s="268">
        <f>SUM(E45:E46)</f>
        <v>400000</v>
      </c>
      <c r="F44" s="280"/>
      <c r="G44" s="276">
        <f>SUM(G45:G46)</f>
        <v>400000</v>
      </c>
      <c r="H44" s="276">
        <f>SUM(H45:H46)</f>
        <v>400000</v>
      </c>
      <c r="I44" s="280"/>
      <c r="J44" s="273"/>
      <c r="K44" s="284"/>
      <c r="L44" s="273"/>
    </row>
    <row r="45" spans="1:12">
      <c r="A45" s="14" t="s">
        <v>527</v>
      </c>
      <c r="B45" s="14"/>
      <c r="C45" s="266"/>
      <c r="E45" s="266">
        <v>300000</v>
      </c>
      <c r="G45" s="275">
        <v>300000</v>
      </c>
      <c r="H45" s="275">
        <v>300000</v>
      </c>
      <c r="J45" s="261"/>
      <c r="L45" s="261"/>
    </row>
    <row r="46" spans="1:12">
      <c r="A46" s="14" t="s">
        <v>519</v>
      </c>
      <c r="B46" s="14"/>
      <c r="C46" s="266"/>
      <c r="E46" s="266">
        <v>100000</v>
      </c>
      <c r="G46" s="275">
        <v>100000</v>
      </c>
      <c r="H46" s="275">
        <v>100000</v>
      </c>
      <c r="J46" s="261"/>
      <c r="L46" s="261"/>
    </row>
    <row r="47" spans="1:12">
      <c r="A47" s="14"/>
      <c r="B47" s="14"/>
      <c r="C47" s="266"/>
      <c r="E47" s="266"/>
      <c r="G47" s="275"/>
      <c r="H47" s="275"/>
      <c r="J47" s="261"/>
      <c r="L47" s="261"/>
    </row>
    <row r="48" spans="1:12" s="260" customFormat="1">
      <c r="A48" s="267" t="s">
        <v>520</v>
      </c>
      <c r="B48" s="267"/>
      <c r="C48" s="268"/>
      <c r="D48" s="329"/>
      <c r="E48" s="268">
        <f>SUM(E49:E56)</f>
        <v>1200000</v>
      </c>
      <c r="F48" s="280"/>
      <c r="G48" s="276">
        <f>SUM(G49:G56)</f>
        <v>600000</v>
      </c>
      <c r="H48" s="276">
        <f>SUM(H49:H57)</f>
        <v>1200000</v>
      </c>
      <c r="I48" s="280"/>
      <c r="J48" s="273"/>
      <c r="K48" s="284"/>
      <c r="L48" s="273"/>
    </row>
    <row r="49" spans="1:12">
      <c r="A49" s="14" t="s">
        <v>521</v>
      </c>
      <c r="B49" s="14" t="s">
        <v>316</v>
      </c>
      <c r="C49" s="271"/>
      <c r="E49" s="271">
        <v>400000</v>
      </c>
      <c r="G49" s="275">
        <v>300000</v>
      </c>
      <c r="H49" s="275">
        <v>300000</v>
      </c>
      <c r="J49" s="261"/>
      <c r="L49" s="261"/>
    </row>
    <row r="50" spans="1:12">
      <c r="A50" s="14" t="s">
        <v>549</v>
      </c>
      <c r="B50" s="14" t="s">
        <v>510</v>
      </c>
      <c r="C50" s="266"/>
      <c r="E50" s="266">
        <v>300000</v>
      </c>
      <c r="G50" s="275">
        <v>0</v>
      </c>
      <c r="H50" s="275">
        <v>500000</v>
      </c>
      <c r="J50" s="261"/>
      <c r="L50" s="261"/>
    </row>
    <row r="51" spans="1:12">
      <c r="A51" s="14" t="s">
        <v>550</v>
      </c>
      <c r="B51" s="14" t="s">
        <v>509</v>
      </c>
      <c r="C51" s="266"/>
      <c r="E51" s="266">
        <v>200000</v>
      </c>
      <c r="G51" s="275"/>
      <c r="H51" s="275"/>
      <c r="J51" s="317"/>
      <c r="L51" s="317"/>
    </row>
    <row r="52" spans="1:12" ht="31.5">
      <c r="A52" s="14" t="s">
        <v>375</v>
      </c>
      <c r="B52" s="14" t="s">
        <v>525</v>
      </c>
      <c r="C52" s="266"/>
      <c r="E52" s="266">
        <v>100000</v>
      </c>
      <c r="G52" s="275">
        <v>100000</v>
      </c>
      <c r="H52" s="275">
        <v>100000</v>
      </c>
      <c r="J52" s="261"/>
      <c r="L52" s="261"/>
    </row>
    <row r="53" spans="1:12">
      <c r="A53" s="14" t="s">
        <v>376</v>
      </c>
      <c r="B53" s="14"/>
      <c r="C53" s="266"/>
      <c r="E53" s="266">
        <v>100000</v>
      </c>
      <c r="G53" s="275">
        <v>100000</v>
      </c>
      <c r="H53" s="275">
        <v>100000</v>
      </c>
      <c r="J53" s="261"/>
      <c r="L53" s="261"/>
    </row>
    <row r="54" spans="1:12">
      <c r="A54" s="14" t="s">
        <v>459</v>
      </c>
      <c r="B54" s="14"/>
      <c r="C54" s="266"/>
      <c r="E54" s="266">
        <v>100000</v>
      </c>
      <c r="G54" s="275">
        <v>100000</v>
      </c>
      <c r="H54" s="275">
        <v>100000</v>
      </c>
      <c r="J54" s="261"/>
      <c r="L54" s="261"/>
    </row>
    <row r="55" spans="1:12">
      <c r="A55" s="270" t="s">
        <v>465</v>
      </c>
      <c r="B55" s="270"/>
      <c r="C55" s="271"/>
      <c r="D55" s="327"/>
      <c r="E55" s="271">
        <v>0</v>
      </c>
      <c r="G55" s="275">
        <v>0</v>
      </c>
      <c r="H55" s="275">
        <v>100000</v>
      </c>
      <c r="J55" s="261"/>
      <c r="L55" s="261"/>
    </row>
    <row r="56" spans="1:12">
      <c r="A56" s="270"/>
      <c r="B56" s="270"/>
      <c r="C56" s="271"/>
      <c r="D56" s="327"/>
      <c r="E56" s="271"/>
      <c r="G56" s="275"/>
      <c r="H56" s="275"/>
      <c r="J56" s="261"/>
      <c r="L56" s="261"/>
    </row>
    <row r="57" spans="1:12" s="291" customFormat="1" ht="31.5">
      <c r="A57" s="292" t="s">
        <v>539</v>
      </c>
      <c r="B57" s="292"/>
      <c r="C57" s="293"/>
      <c r="D57" s="331"/>
      <c r="E57" s="293">
        <v>70000</v>
      </c>
      <c r="F57" s="294"/>
      <c r="G57" s="338">
        <v>120000</v>
      </c>
      <c r="H57" s="338"/>
      <c r="I57" s="294"/>
      <c r="J57" s="295"/>
      <c r="K57" s="296"/>
      <c r="L57" s="295"/>
    </row>
    <row r="58" spans="1:12" s="291" customFormat="1" ht="31.5">
      <c r="A58" s="292" t="s">
        <v>543</v>
      </c>
      <c r="B58" s="292"/>
      <c r="C58" s="293"/>
      <c r="D58" s="331"/>
      <c r="E58" s="293">
        <v>300000</v>
      </c>
      <c r="F58" s="294"/>
      <c r="G58" s="338">
        <v>300000</v>
      </c>
      <c r="H58" s="338"/>
      <c r="I58" s="294"/>
      <c r="J58" s="295"/>
      <c r="K58" s="296"/>
      <c r="L58" s="295"/>
    </row>
  </sheetData>
  <mergeCells count="10">
    <mergeCell ref="G1:H1"/>
    <mergeCell ref="A25:A31"/>
    <mergeCell ref="A9:A14"/>
    <mergeCell ref="E9:E14"/>
    <mergeCell ref="A38:A39"/>
    <mergeCell ref="H9:H14"/>
    <mergeCell ref="C9:C14"/>
    <mergeCell ref="G9:G14"/>
    <mergeCell ref="A2:B2"/>
    <mergeCell ref="C2:D2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sqref="A1:B15"/>
    </sheetView>
  </sheetViews>
  <sheetFormatPr defaultRowHeight="15"/>
  <cols>
    <col min="1" max="1" width="65" customWidth="1"/>
    <col min="2" max="2" width="18" customWidth="1"/>
  </cols>
  <sheetData>
    <row r="1" spans="1:3" ht="15.75">
      <c r="A1" s="415" t="s">
        <v>199</v>
      </c>
      <c r="B1" s="415"/>
    </row>
    <row r="2" spans="1:3" ht="15.75">
      <c r="B2" s="2" t="s">
        <v>33</v>
      </c>
    </row>
    <row r="3" spans="1:3" ht="15.75">
      <c r="B3" s="2" t="s">
        <v>110</v>
      </c>
    </row>
    <row r="4" spans="1:3" ht="15.75">
      <c r="B4" s="2" t="s">
        <v>27</v>
      </c>
    </row>
    <row r="5" spans="1:3" ht="15.75">
      <c r="B5" s="2" t="s">
        <v>28</v>
      </c>
    </row>
    <row r="6" spans="1:3" ht="15.75">
      <c r="A6" s="413" t="s">
        <v>551</v>
      </c>
      <c r="B6" s="414"/>
    </row>
    <row r="8" spans="1:3" ht="38.25" customHeight="1">
      <c r="A8" s="412" t="s">
        <v>494</v>
      </c>
      <c r="B8" s="412"/>
    </row>
    <row r="9" spans="1:3" ht="15.75">
      <c r="A9" s="19"/>
      <c r="B9" s="19"/>
      <c r="C9" s="19"/>
    </row>
    <row r="11" spans="1:3" ht="31.5">
      <c r="A11" s="6" t="s">
        <v>29</v>
      </c>
      <c r="B11" s="3" t="s">
        <v>30</v>
      </c>
    </row>
    <row r="12" spans="1:3" ht="15.75">
      <c r="A12" s="9">
        <v>1</v>
      </c>
      <c r="B12" s="9">
        <v>2</v>
      </c>
    </row>
    <row r="13" spans="1:3" ht="31.5">
      <c r="A13" s="4" t="s">
        <v>32</v>
      </c>
      <c r="B13" s="15">
        <v>1</v>
      </c>
    </row>
    <row r="14" spans="1:3" ht="15.75">
      <c r="A14" s="4" t="s">
        <v>31</v>
      </c>
      <c r="B14" s="15">
        <v>1</v>
      </c>
    </row>
    <row r="15" spans="1:3" ht="47.25">
      <c r="A15" s="4" t="s">
        <v>336</v>
      </c>
      <c r="B15" s="15">
        <v>1</v>
      </c>
    </row>
    <row r="16" spans="1:3" ht="15.75">
      <c r="A16" s="2"/>
    </row>
    <row r="17" spans="1:1" ht="15.75">
      <c r="A17" s="2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5"/>
  <sheetViews>
    <sheetView zoomScale="115" zoomScaleNormal="115" workbookViewId="0">
      <selection sqref="A1:E89"/>
    </sheetView>
  </sheetViews>
  <sheetFormatPr defaultRowHeight="15"/>
  <cols>
    <col min="1" max="1" width="28.140625" style="37" customWidth="1"/>
    <col min="2" max="2" width="64.85546875" style="112" customWidth="1"/>
    <col min="3" max="5" width="17.140625" style="352" customWidth="1"/>
    <col min="6" max="6" width="9.140625" style="37"/>
    <col min="7" max="7" width="12.7109375" style="37" bestFit="1" customWidth="1"/>
    <col min="8" max="8" width="13.28515625" style="37" bestFit="1" customWidth="1"/>
    <col min="9" max="9" width="13.140625" customWidth="1"/>
  </cols>
  <sheetData>
    <row r="1" spans="1:15" s="38" customFormat="1" ht="15.75">
      <c r="A1" s="94"/>
      <c r="B1" s="95"/>
      <c r="C1" s="416" t="s">
        <v>200</v>
      </c>
      <c r="D1" s="416"/>
      <c r="E1" s="416"/>
      <c r="F1" s="94"/>
      <c r="G1" s="94"/>
      <c r="H1" s="94"/>
    </row>
    <row r="2" spans="1:15" s="38" customFormat="1" ht="15.75">
      <c r="A2" s="94"/>
      <c r="B2" s="96"/>
      <c r="C2" s="417" t="s">
        <v>33</v>
      </c>
      <c r="D2" s="417"/>
      <c r="E2" s="417"/>
      <c r="F2" s="94"/>
      <c r="G2" s="94"/>
      <c r="H2" s="94"/>
    </row>
    <row r="3" spans="1:15" s="38" customFormat="1" ht="15.75">
      <c r="A3" s="94"/>
      <c r="B3" s="96"/>
      <c r="C3" s="417" t="s">
        <v>110</v>
      </c>
      <c r="D3" s="417"/>
      <c r="E3" s="417"/>
      <c r="F3" s="94"/>
      <c r="G3" s="94"/>
      <c r="H3" s="94"/>
    </row>
    <row r="4" spans="1:15" s="38" customFormat="1" ht="15.75">
      <c r="A4" s="94"/>
      <c r="B4" s="96"/>
      <c r="C4" s="417" t="s">
        <v>27</v>
      </c>
      <c r="D4" s="417"/>
      <c r="E4" s="417"/>
      <c r="F4" s="94"/>
      <c r="G4" s="94"/>
      <c r="H4" s="94"/>
    </row>
    <row r="5" spans="1:15" s="38" customFormat="1" ht="15.75">
      <c r="A5" s="94"/>
      <c r="B5" s="96"/>
      <c r="C5" s="417" t="s">
        <v>28</v>
      </c>
      <c r="D5" s="417"/>
      <c r="E5" s="417"/>
      <c r="F5" s="94"/>
      <c r="G5" s="94"/>
      <c r="H5" s="94"/>
    </row>
    <row r="6" spans="1:15" s="38" customFormat="1" ht="15.75">
      <c r="A6" s="94"/>
      <c r="B6" s="96"/>
      <c r="C6" s="417" t="s">
        <v>551</v>
      </c>
      <c r="D6" s="417"/>
      <c r="E6" s="417"/>
      <c r="F6" s="94"/>
      <c r="G6" s="94"/>
      <c r="H6" s="94"/>
    </row>
    <row r="7" spans="1:15" s="38" customFormat="1" ht="15.75">
      <c r="A7" s="94"/>
      <c r="B7" s="97"/>
      <c r="C7" s="364"/>
      <c r="D7" s="364"/>
      <c r="E7" s="364"/>
      <c r="F7" s="94"/>
      <c r="G7" s="94"/>
      <c r="H7" s="94"/>
    </row>
    <row r="8" spans="1:15" s="38" customFormat="1" ht="30" customHeight="1">
      <c r="A8" s="418" t="s">
        <v>495</v>
      </c>
      <c r="B8" s="418"/>
      <c r="C8" s="418"/>
      <c r="D8" s="418"/>
      <c r="E8" s="418"/>
      <c r="F8" s="94"/>
      <c r="G8" s="94"/>
      <c r="H8" s="94"/>
    </row>
    <row r="9" spans="1:15" s="38" customFormat="1">
      <c r="A9" s="94"/>
      <c r="B9" s="96"/>
      <c r="C9" s="364"/>
      <c r="D9" s="364"/>
      <c r="E9" s="364"/>
      <c r="F9" s="94"/>
      <c r="G9" s="94"/>
      <c r="H9" s="94"/>
    </row>
    <row r="10" spans="1:15" s="38" customFormat="1" ht="15.75">
      <c r="A10" s="98" t="s">
        <v>0</v>
      </c>
      <c r="B10" s="74" t="s">
        <v>1</v>
      </c>
      <c r="C10" s="419" t="s">
        <v>120</v>
      </c>
      <c r="D10" s="419"/>
      <c r="E10" s="419"/>
      <c r="F10" s="94"/>
      <c r="G10" s="94"/>
      <c r="H10" s="94"/>
      <c r="O10" s="39"/>
    </row>
    <row r="11" spans="1:15" s="38" customFormat="1" ht="15.75">
      <c r="A11" s="98"/>
      <c r="B11" s="74"/>
      <c r="C11" s="365" t="s">
        <v>150</v>
      </c>
      <c r="D11" s="365" t="s">
        <v>261</v>
      </c>
      <c r="E11" s="365" t="s">
        <v>377</v>
      </c>
      <c r="F11" s="94"/>
      <c r="G11" s="94"/>
      <c r="H11" s="94"/>
    </row>
    <row r="12" spans="1:15" s="38" customFormat="1" ht="16.5" thickBot="1">
      <c r="A12" s="74" t="s">
        <v>2</v>
      </c>
      <c r="B12" s="75" t="s">
        <v>3</v>
      </c>
      <c r="C12" s="238">
        <f>C13+C24+C43+C35+C48+C57+C23</f>
        <v>7410454.46</v>
      </c>
      <c r="D12" s="238">
        <f>D13+D24+D43+D35+D48+D57</f>
        <v>7371083.4199999999</v>
      </c>
      <c r="E12" s="238">
        <f>E13+E24+E43+E35+E48+E57</f>
        <v>7650483.4199999999</v>
      </c>
      <c r="F12" s="94"/>
      <c r="G12" s="111"/>
      <c r="H12" s="94"/>
    </row>
    <row r="13" spans="1:15" s="53" customFormat="1" ht="16.5" thickBot="1">
      <c r="A13" s="99" t="s">
        <v>154</v>
      </c>
      <c r="B13" s="100" t="s">
        <v>155</v>
      </c>
      <c r="C13" s="238">
        <f>C14</f>
        <v>2021000</v>
      </c>
      <c r="D13" s="238">
        <f t="shared" ref="D13:E13" si="0">D14</f>
        <v>1639000</v>
      </c>
      <c r="E13" s="238">
        <f t="shared" si="0"/>
        <v>1689000</v>
      </c>
      <c r="F13" s="101"/>
      <c r="G13" s="101"/>
      <c r="H13" s="101"/>
    </row>
    <row r="14" spans="1:15" s="38" customFormat="1" ht="15.75">
      <c r="A14" s="74" t="s">
        <v>4</v>
      </c>
      <c r="B14" s="75" t="s">
        <v>5</v>
      </c>
      <c r="C14" s="238">
        <f>C15+C17+C19</f>
        <v>2021000</v>
      </c>
      <c r="D14" s="238">
        <f t="shared" ref="D14:E14" si="1">D15+D17+D19</f>
        <v>1639000</v>
      </c>
      <c r="E14" s="238">
        <f t="shared" si="1"/>
        <v>1689000</v>
      </c>
      <c r="F14" s="94"/>
      <c r="G14" s="94"/>
      <c r="H14" s="94"/>
    </row>
    <row r="15" spans="1:15" s="38" customFormat="1" ht="78.75">
      <c r="A15" s="54" t="s">
        <v>156</v>
      </c>
      <c r="B15" s="60" t="s">
        <v>334</v>
      </c>
      <c r="C15" s="239">
        <f>C16</f>
        <v>2000000</v>
      </c>
      <c r="D15" s="239">
        <f t="shared" ref="D15:E15" si="2">D16</f>
        <v>1600000</v>
      </c>
      <c r="E15" s="239">
        <f t="shared" si="2"/>
        <v>1650000</v>
      </c>
      <c r="F15" s="94"/>
      <c r="G15" s="94"/>
      <c r="H15" s="94"/>
    </row>
    <row r="16" spans="1:15" s="38" customFormat="1" ht="78.75">
      <c r="A16" s="54" t="s">
        <v>6</v>
      </c>
      <c r="B16" s="60" t="s">
        <v>334</v>
      </c>
      <c r="C16" s="239">
        <v>2000000</v>
      </c>
      <c r="D16" s="239">
        <v>1600000</v>
      </c>
      <c r="E16" s="239">
        <v>1650000</v>
      </c>
      <c r="F16" s="94"/>
      <c r="G16" s="94"/>
      <c r="H16" s="94"/>
    </row>
    <row r="17" spans="1:8" s="38" customFormat="1" ht="110.25">
      <c r="A17" s="54" t="s">
        <v>157</v>
      </c>
      <c r="B17" s="60" t="s">
        <v>382</v>
      </c>
      <c r="C17" s="239">
        <f>C18</f>
        <v>12000</v>
      </c>
      <c r="D17" s="239">
        <f t="shared" ref="D17:E17" si="3">D18</f>
        <v>24000</v>
      </c>
      <c r="E17" s="239">
        <f t="shared" si="3"/>
        <v>24000</v>
      </c>
      <c r="F17" s="94"/>
      <c r="G17" s="94"/>
      <c r="H17" s="94"/>
    </row>
    <row r="18" spans="1:8" s="38" customFormat="1" ht="110.25">
      <c r="A18" s="54" t="s">
        <v>7</v>
      </c>
      <c r="B18" s="60" t="s">
        <v>382</v>
      </c>
      <c r="C18" s="239">
        <v>12000</v>
      </c>
      <c r="D18" s="239">
        <v>24000</v>
      </c>
      <c r="E18" s="239">
        <v>24000</v>
      </c>
      <c r="F18" s="94"/>
      <c r="G18" s="94"/>
      <c r="H18" s="94"/>
    </row>
    <row r="19" spans="1:8" s="38" customFormat="1" ht="47.25">
      <c r="A19" s="54" t="s">
        <v>158</v>
      </c>
      <c r="B19" s="60" t="s">
        <v>37</v>
      </c>
      <c r="C19" s="239">
        <f>C20</f>
        <v>9000</v>
      </c>
      <c r="D19" s="239">
        <f t="shared" ref="D19:E22" si="4">D20</f>
        <v>15000</v>
      </c>
      <c r="E19" s="239">
        <f t="shared" si="4"/>
        <v>15000</v>
      </c>
      <c r="F19" s="94"/>
      <c r="G19" s="94"/>
      <c r="H19" s="94"/>
    </row>
    <row r="20" spans="1:8" s="38" customFormat="1" ht="47.25">
      <c r="A20" s="54" t="s">
        <v>8</v>
      </c>
      <c r="B20" s="60" t="s">
        <v>37</v>
      </c>
      <c r="C20" s="239">
        <v>9000</v>
      </c>
      <c r="D20" s="239">
        <v>15000</v>
      </c>
      <c r="E20" s="239">
        <v>15000</v>
      </c>
      <c r="F20" s="94"/>
      <c r="G20" s="94"/>
      <c r="H20" s="94"/>
    </row>
    <row r="21" spans="1:8" s="55" customFormat="1" ht="15.75">
      <c r="A21" s="74" t="s">
        <v>384</v>
      </c>
      <c r="B21" s="75" t="s">
        <v>385</v>
      </c>
      <c r="C21" s="238">
        <f>C22</f>
        <v>180</v>
      </c>
      <c r="D21" s="238">
        <f t="shared" ref="D21:E21" si="5">D22</f>
        <v>0</v>
      </c>
      <c r="E21" s="238">
        <f t="shared" si="5"/>
        <v>0</v>
      </c>
      <c r="F21" s="104"/>
      <c r="G21" s="104"/>
      <c r="H21" s="104"/>
    </row>
    <row r="22" spans="1:8" s="38" customFormat="1" ht="15.75">
      <c r="A22" s="54" t="s">
        <v>383</v>
      </c>
      <c r="B22" s="60" t="s">
        <v>320</v>
      </c>
      <c r="C22" s="239">
        <f>C23</f>
        <v>180</v>
      </c>
      <c r="D22" s="239">
        <f t="shared" si="4"/>
        <v>0</v>
      </c>
      <c r="E22" s="239">
        <f t="shared" si="4"/>
        <v>0</v>
      </c>
      <c r="F22" s="94"/>
      <c r="G22" s="94"/>
      <c r="H22" s="94"/>
    </row>
    <row r="23" spans="1:8" s="38" customFormat="1" ht="15.75">
      <c r="A23" s="54" t="s">
        <v>319</v>
      </c>
      <c r="B23" s="60" t="s">
        <v>320</v>
      </c>
      <c r="C23" s="239">
        <v>180</v>
      </c>
      <c r="D23" s="239">
        <v>0</v>
      </c>
      <c r="E23" s="239">
        <v>0</v>
      </c>
      <c r="F23" s="94"/>
      <c r="G23" s="94"/>
      <c r="H23" s="94"/>
    </row>
    <row r="24" spans="1:8" s="38" customFormat="1" ht="15.75">
      <c r="A24" s="102" t="s">
        <v>338</v>
      </c>
      <c r="B24" s="175" t="s">
        <v>9</v>
      </c>
      <c r="C24" s="238">
        <f>C25+C28</f>
        <v>5130000</v>
      </c>
      <c r="D24" s="238">
        <f>D25+D28</f>
        <v>5450000</v>
      </c>
      <c r="E24" s="238">
        <f>E25+E28</f>
        <v>5700000</v>
      </c>
      <c r="F24" s="94"/>
      <c r="G24" s="94"/>
      <c r="H24" s="94"/>
    </row>
    <row r="25" spans="1:8" s="38" customFormat="1" ht="15.75">
      <c r="A25" s="74" t="s">
        <v>333</v>
      </c>
      <c r="B25" s="75" t="s">
        <v>10</v>
      </c>
      <c r="C25" s="238">
        <f>C27</f>
        <v>300000</v>
      </c>
      <c r="D25" s="238">
        <f t="shared" ref="D25:E25" si="6">D27</f>
        <v>350000</v>
      </c>
      <c r="E25" s="238">
        <f t="shared" si="6"/>
        <v>400000</v>
      </c>
      <c r="F25" s="94"/>
      <c r="G25" s="94"/>
      <c r="H25" s="94"/>
    </row>
    <row r="26" spans="1:8" s="38" customFormat="1" ht="47.25">
      <c r="A26" s="60" t="s">
        <v>159</v>
      </c>
      <c r="B26" s="60" t="s">
        <v>26</v>
      </c>
      <c r="C26" s="239">
        <f>C27</f>
        <v>300000</v>
      </c>
      <c r="D26" s="239">
        <f t="shared" ref="D26:E26" si="7">D27</f>
        <v>350000</v>
      </c>
      <c r="E26" s="239">
        <f t="shared" si="7"/>
        <v>400000</v>
      </c>
      <c r="F26" s="94"/>
      <c r="G26" s="94"/>
      <c r="H26" s="94"/>
    </row>
    <row r="27" spans="1:8" s="38" customFormat="1" ht="47.25">
      <c r="A27" s="60" t="s">
        <v>11</v>
      </c>
      <c r="B27" s="60" t="s">
        <v>26</v>
      </c>
      <c r="C27" s="239">
        <v>300000</v>
      </c>
      <c r="D27" s="239">
        <v>350000</v>
      </c>
      <c r="E27" s="239">
        <v>400000</v>
      </c>
      <c r="F27" s="94"/>
      <c r="G27" s="94"/>
      <c r="H27" s="94"/>
    </row>
    <row r="28" spans="1:8" s="38" customFormat="1" ht="15.75">
      <c r="A28" s="74" t="s">
        <v>386</v>
      </c>
      <c r="B28" s="75" t="s">
        <v>12</v>
      </c>
      <c r="C28" s="238">
        <f>C30+C33</f>
        <v>4830000</v>
      </c>
      <c r="D28" s="238">
        <f t="shared" ref="D28:E28" si="8">D30+D33</f>
        <v>5100000</v>
      </c>
      <c r="E28" s="238">
        <f t="shared" si="8"/>
        <v>5300000</v>
      </c>
      <c r="F28" s="94"/>
      <c r="G28" s="94"/>
      <c r="H28" s="94"/>
    </row>
    <row r="29" spans="1:8" s="158" customFormat="1" ht="15.75">
      <c r="A29" s="54" t="s">
        <v>339</v>
      </c>
      <c r="B29" s="60" t="s">
        <v>340</v>
      </c>
      <c r="C29" s="239">
        <f>C30</f>
        <v>1330000</v>
      </c>
      <c r="D29" s="239">
        <f t="shared" ref="D29:E29" si="9">D30</f>
        <v>1600000</v>
      </c>
      <c r="E29" s="239">
        <f t="shared" si="9"/>
        <v>1700000</v>
      </c>
      <c r="F29" s="157"/>
      <c r="G29" s="157"/>
      <c r="H29" s="157"/>
    </row>
    <row r="30" spans="1:8" s="38" customFormat="1" ht="31.5">
      <c r="A30" s="54" t="s">
        <v>160</v>
      </c>
      <c r="B30" s="60" t="s">
        <v>14</v>
      </c>
      <c r="C30" s="239">
        <f>C31</f>
        <v>1330000</v>
      </c>
      <c r="D30" s="239">
        <f t="shared" ref="D30:E30" si="10">D31</f>
        <v>1600000</v>
      </c>
      <c r="E30" s="239">
        <f t="shared" si="10"/>
        <v>1700000</v>
      </c>
      <c r="F30" s="94"/>
      <c r="G30" s="94"/>
      <c r="H30" s="94"/>
    </row>
    <row r="31" spans="1:8" s="38" customFormat="1" ht="31.5">
      <c r="A31" s="54" t="s">
        <v>13</v>
      </c>
      <c r="B31" s="60" t="s">
        <v>14</v>
      </c>
      <c r="C31" s="239">
        <v>1330000</v>
      </c>
      <c r="D31" s="239">
        <v>1600000</v>
      </c>
      <c r="E31" s="239">
        <v>1700000</v>
      </c>
      <c r="F31" s="94"/>
      <c r="G31" s="94"/>
      <c r="H31" s="94"/>
    </row>
    <row r="32" spans="1:8" s="38" customFormat="1" ht="15.75">
      <c r="A32" s="54" t="s">
        <v>341</v>
      </c>
      <c r="B32" s="60" t="s">
        <v>342</v>
      </c>
      <c r="C32" s="239">
        <f>C33</f>
        <v>3500000</v>
      </c>
      <c r="D32" s="239">
        <f t="shared" ref="D32:E32" si="11">D33</f>
        <v>3500000</v>
      </c>
      <c r="E32" s="239">
        <f t="shared" si="11"/>
        <v>3600000</v>
      </c>
      <c r="F32" s="94"/>
      <c r="G32" s="94"/>
      <c r="H32" s="94"/>
    </row>
    <row r="33" spans="1:8" s="38" customFormat="1" ht="31.5">
      <c r="A33" s="54" t="s">
        <v>161</v>
      </c>
      <c r="B33" s="60" t="s">
        <v>16</v>
      </c>
      <c r="C33" s="239">
        <f>C34</f>
        <v>3500000</v>
      </c>
      <c r="D33" s="239">
        <f t="shared" ref="D33:E33" si="12">D34</f>
        <v>3500000</v>
      </c>
      <c r="E33" s="239">
        <f t="shared" si="12"/>
        <v>3600000</v>
      </c>
      <c r="F33" s="94"/>
      <c r="G33" s="94"/>
      <c r="H33" s="94"/>
    </row>
    <row r="34" spans="1:8" s="38" customFormat="1" ht="31.5">
      <c r="A34" s="54" t="s">
        <v>15</v>
      </c>
      <c r="B34" s="60" t="s">
        <v>16</v>
      </c>
      <c r="C34" s="239">
        <v>3500000</v>
      </c>
      <c r="D34" s="239">
        <v>3500000</v>
      </c>
      <c r="E34" s="239">
        <v>3600000</v>
      </c>
      <c r="F34" s="94"/>
      <c r="G34" s="94"/>
      <c r="H34" s="94"/>
    </row>
    <row r="35" spans="1:8" s="38" customFormat="1" ht="47.25">
      <c r="A35" s="74" t="s">
        <v>17</v>
      </c>
      <c r="B35" s="75" t="s">
        <v>18</v>
      </c>
      <c r="C35" s="238">
        <f>C36+C41</f>
        <v>232844.72</v>
      </c>
      <c r="D35" s="238">
        <f t="shared" ref="D35:E35" si="13">D36+D41</f>
        <v>232844.72</v>
      </c>
      <c r="E35" s="238">
        <f t="shared" si="13"/>
        <v>232844.72</v>
      </c>
      <c r="F35" s="94"/>
      <c r="G35" s="94"/>
      <c r="H35" s="94"/>
    </row>
    <row r="36" spans="1:8" s="158" customFormat="1" ht="94.5">
      <c r="A36" s="54" t="s">
        <v>343</v>
      </c>
      <c r="B36" s="60" t="s">
        <v>345</v>
      </c>
      <c r="C36" s="239">
        <f>C37</f>
        <v>231844.72</v>
      </c>
      <c r="D36" s="239">
        <f t="shared" ref="D36:E36" si="14">D37</f>
        <v>231844.72</v>
      </c>
      <c r="E36" s="239">
        <f t="shared" si="14"/>
        <v>231844.72</v>
      </c>
      <c r="F36" s="157"/>
      <c r="G36" s="157"/>
      <c r="H36" s="157"/>
    </row>
    <row r="37" spans="1:8" s="158" customFormat="1" ht="78.75">
      <c r="A37" s="54" t="s">
        <v>344</v>
      </c>
      <c r="B37" s="60" t="s">
        <v>346</v>
      </c>
      <c r="C37" s="239">
        <f>C38</f>
        <v>231844.72</v>
      </c>
      <c r="D37" s="239">
        <f t="shared" ref="D37:E37" si="15">D38</f>
        <v>231844.72</v>
      </c>
      <c r="E37" s="239">
        <f t="shared" si="15"/>
        <v>231844.72</v>
      </c>
      <c r="F37" s="157"/>
      <c r="G37" s="157"/>
      <c r="H37" s="157"/>
    </row>
    <row r="38" spans="1:8" s="38" customFormat="1" ht="78.75">
      <c r="A38" s="54" t="s">
        <v>163</v>
      </c>
      <c r="B38" s="60" t="s">
        <v>148</v>
      </c>
      <c r="C38" s="239">
        <f>C39</f>
        <v>231844.72</v>
      </c>
      <c r="D38" s="239">
        <f t="shared" ref="D38:E38" si="16">D39</f>
        <v>231844.72</v>
      </c>
      <c r="E38" s="239">
        <f t="shared" si="16"/>
        <v>231844.72</v>
      </c>
      <c r="F38" s="94"/>
      <c r="G38" s="94"/>
      <c r="H38" s="94"/>
    </row>
    <row r="39" spans="1:8" s="38" customFormat="1" ht="78.75">
      <c r="A39" s="54" t="s">
        <v>111</v>
      </c>
      <c r="B39" s="60" t="s">
        <v>148</v>
      </c>
      <c r="C39" s="239">
        <v>231844.72</v>
      </c>
      <c r="D39" s="239">
        <v>231844.72</v>
      </c>
      <c r="E39" s="239">
        <v>231844.72</v>
      </c>
      <c r="F39" s="94"/>
      <c r="G39" s="94"/>
      <c r="H39" s="94"/>
    </row>
    <row r="40" spans="1:8" s="38" customFormat="1" ht="81" customHeight="1">
      <c r="A40" s="54" t="s">
        <v>347</v>
      </c>
      <c r="B40" s="60" t="s">
        <v>348</v>
      </c>
      <c r="C40" s="239">
        <f>C41</f>
        <v>1000</v>
      </c>
      <c r="D40" s="239">
        <f t="shared" ref="D40:E40" si="17">D41</f>
        <v>1000</v>
      </c>
      <c r="E40" s="239">
        <f t="shared" si="17"/>
        <v>1000</v>
      </c>
      <c r="F40" s="94"/>
      <c r="G40" s="94"/>
      <c r="H40" s="94"/>
    </row>
    <row r="41" spans="1:8" s="38" customFormat="1" ht="78.75">
      <c r="A41" s="54" t="s">
        <v>164</v>
      </c>
      <c r="B41" s="103" t="s">
        <v>335</v>
      </c>
      <c r="C41" s="239">
        <f>C42</f>
        <v>1000</v>
      </c>
      <c r="D41" s="239">
        <f t="shared" ref="D41:E41" si="18">D42</f>
        <v>1000</v>
      </c>
      <c r="E41" s="239">
        <f t="shared" si="18"/>
        <v>1000</v>
      </c>
      <c r="F41" s="94"/>
      <c r="G41" s="94"/>
      <c r="H41" s="94"/>
    </row>
    <row r="42" spans="1:8" s="38" customFormat="1" ht="78.75">
      <c r="A42" s="54" t="s">
        <v>112</v>
      </c>
      <c r="B42" s="103" t="s">
        <v>335</v>
      </c>
      <c r="C42" s="239">
        <v>1000</v>
      </c>
      <c r="D42" s="240">
        <v>1000</v>
      </c>
      <c r="E42" s="240">
        <v>1000</v>
      </c>
      <c r="F42" s="94"/>
      <c r="G42" s="94"/>
      <c r="H42" s="94"/>
    </row>
    <row r="43" spans="1:8" s="38" customFormat="1" ht="31.5">
      <c r="A43" s="74" t="s">
        <v>118</v>
      </c>
      <c r="B43" s="75" t="s">
        <v>119</v>
      </c>
      <c r="C43" s="238">
        <f>C47</f>
        <v>1000</v>
      </c>
      <c r="D43" s="238">
        <f t="shared" ref="D43:E43" si="19">D47</f>
        <v>1000</v>
      </c>
      <c r="E43" s="238">
        <f t="shared" si="19"/>
        <v>1000</v>
      </c>
      <c r="F43" s="94"/>
      <c r="G43" s="94"/>
      <c r="H43" s="94"/>
    </row>
    <row r="44" spans="1:8" s="158" customFormat="1" ht="15.75">
      <c r="A44" s="54" t="s">
        <v>351</v>
      </c>
      <c r="B44" s="60" t="s">
        <v>354</v>
      </c>
      <c r="C44" s="239">
        <f>C45</f>
        <v>1000</v>
      </c>
      <c r="D44" s="239">
        <f t="shared" ref="D44:E44" si="20">D45</f>
        <v>1000</v>
      </c>
      <c r="E44" s="239">
        <f t="shared" si="20"/>
        <v>1000</v>
      </c>
      <c r="F44" s="157"/>
      <c r="G44" s="157"/>
      <c r="H44" s="157"/>
    </row>
    <row r="45" spans="1:8" s="158" customFormat="1" ht="15.75">
      <c r="A45" s="54" t="s">
        <v>352</v>
      </c>
      <c r="B45" s="60" t="s">
        <v>353</v>
      </c>
      <c r="C45" s="239">
        <f>C46</f>
        <v>1000</v>
      </c>
      <c r="D45" s="239">
        <f t="shared" ref="D45:E45" si="21">D46</f>
        <v>1000</v>
      </c>
      <c r="E45" s="239">
        <f t="shared" si="21"/>
        <v>1000</v>
      </c>
      <c r="F45" s="157"/>
      <c r="G45" s="157"/>
      <c r="H45" s="157"/>
    </row>
    <row r="46" spans="1:8" s="38" customFormat="1" ht="31.5">
      <c r="A46" s="54" t="s">
        <v>162</v>
      </c>
      <c r="B46" s="60" t="s">
        <v>113</v>
      </c>
      <c r="C46" s="239">
        <f>C47</f>
        <v>1000</v>
      </c>
      <c r="D46" s="239">
        <f t="shared" ref="D46:E46" si="22">D47</f>
        <v>1000</v>
      </c>
      <c r="E46" s="239">
        <f t="shared" si="22"/>
        <v>1000</v>
      </c>
      <c r="F46" s="94"/>
      <c r="G46" s="94"/>
      <c r="H46" s="94"/>
    </row>
    <row r="47" spans="1:8" s="38" customFormat="1" ht="31.5">
      <c r="A47" s="54" t="s">
        <v>420</v>
      </c>
      <c r="B47" s="60" t="s">
        <v>113</v>
      </c>
      <c r="C47" s="239">
        <v>1000</v>
      </c>
      <c r="D47" s="240">
        <v>1000</v>
      </c>
      <c r="E47" s="240">
        <v>1000</v>
      </c>
      <c r="F47" s="94"/>
      <c r="G47" s="94"/>
      <c r="H47" s="94"/>
    </row>
    <row r="48" spans="1:8" s="38" customFormat="1" ht="31.5">
      <c r="A48" s="74" t="s">
        <v>117</v>
      </c>
      <c r="B48" s="75" t="s">
        <v>165</v>
      </c>
      <c r="C48" s="238">
        <f>C49+C53</f>
        <v>24429.74</v>
      </c>
      <c r="D48" s="238">
        <f t="shared" ref="D48:E48" si="23">D49+D53</f>
        <v>48238.7</v>
      </c>
      <c r="E48" s="238">
        <f t="shared" si="23"/>
        <v>27638.7</v>
      </c>
      <c r="F48" s="94"/>
      <c r="G48" s="94"/>
      <c r="H48" s="94"/>
    </row>
    <row r="49" spans="1:9" s="38" customFormat="1" ht="81.75" customHeight="1">
      <c r="A49" s="54" t="s">
        <v>169</v>
      </c>
      <c r="B49" s="60" t="s">
        <v>168</v>
      </c>
      <c r="C49" s="239">
        <f>C51</f>
        <v>23429.74</v>
      </c>
      <c r="D49" s="239">
        <f t="shared" ref="D49:E49" si="24">D51</f>
        <v>47238.7</v>
      </c>
      <c r="E49" s="239">
        <f t="shared" si="24"/>
        <v>26638.7</v>
      </c>
      <c r="F49" s="94"/>
      <c r="G49" s="94"/>
      <c r="H49" s="94"/>
    </row>
    <row r="50" spans="1:9" s="38" customFormat="1" ht="94.5">
      <c r="A50" s="54" t="s">
        <v>321</v>
      </c>
      <c r="B50" s="60" t="s">
        <v>322</v>
      </c>
      <c r="C50" s="239">
        <f>C51</f>
        <v>23429.74</v>
      </c>
      <c r="D50" s="239">
        <f t="shared" ref="D50:E51" si="25">D51</f>
        <v>47238.7</v>
      </c>
      <c r="E50" s="239">
        <f t="shared" si="25"/>
        <v>26638.7</v>
      </c>
      <c r="F50" s="94"/>
      <c r="G50" s="94"/>
      <c r="H50" s="94"/>
    </row>
    <row r="51" spans="1:9" s="38" customFormat="1" ht="94.5">
      <c r="A51" s="54" t="s">
        <v>166</v>
      </c>
      <c r="B51" s="60" t="s">
        <v>337</v>
      </c>
      <c r="C51" s="239">
        <f>C52</f>
        <v>23429.74</v>
      </c>
      <c r="D51" s="239">
        <f t="shared" si="25"/>
        <v>47238.7</v>
      </c>
      <c r="E51" s="239">
        <f t="shared" si="25"/>
        <v>26638.7</v>
      </c>
      <c r="F51" s="94"/>
      <c r="G51" s="94"/>
      <c r="H51" s="94"/>
    </row>
    <row r="52" spans="1:9" s="38" customFormat="1" ht="94.5">
      <c r="A52" s="54" t="s">
        <v>114</v>
      </c>
      <c r="B52" s="60" t="s">
        <v>337</v>
      </c>
      <c r="C52" s="239">
        <v>23429.74</v>
      </c>
      <c r="D52" s="239">
        <v>47238.7</v>
      </c>
      <c r="E52" s="239">
        <v>26638.7</v>
      </c>
      <c r="F52" s="94"/>
      <c r="G52" s="94"/>
      <c r="H52" s="94"/>
    </row>
    <row r="53" spans="1:9" s="38" customFormat="1" ht="31.5">
      <c r="A53" s="54" t="s">
        <v>387</v>
      </c>
      <c r="B53" s="60" t="s">
        <v>170</v>
      </c>
      <c r="C53" s="239">
        <f>C55</f>
        <v>1000</v>
      </c>
      <c r="D53" s="239">
        <f t="shared" ref="D53:E53" si="26">D55</f>
        <v>1000</v>
      </c>
      <c r="E53" s="239">
        <f t="shared" si="26"/>
        <v>1000</v>
      </c>
      <c r="F53" s="94"/>
      <c r="G53" s="94"/>
      <c r="H53" s="94"/>
    </row>
    <row r="54" spans="1:9" s="38" customFormat="1" ht="47.25">
      <c r="A54" s="54" t="s">
        <v>349</v>
      </c>
      <c r="B54" s="60" t="s">
        <v>350</v>
      </c>
      <c r="C54" s="239">
        <f>C55</f>
        <v>1000</v>
      </c>
      <c r="D54" s="239">
        <f t="shared" ref="D54:E54" si="27">D55</f>
        <v>1000</v>
      </c>
      <c r="E54" s="239">
        <f t="shared" si="27"/>
        <v>1000</v>
      </c>
      <c r="F54" s="94"/>
      <c r="G54" s="94"/>
      <c r="H54" s="94"/>
    </row>
    <row r="55" spans="1:9" s="38" customFormat="1" ht="48.75" customHeight="1">
      <c r="A55" s="54" t="s">
        <v>167</v>
      </c>
      <c r="B55" s="60" t="s">
        <v>116</v>
      </c>
      <c r="C55" s="239">
        <f>C56</f>
        <v>1000</v>
      </c>
      <c r="D55" s="239">
        <f t="shared" ref="D55:E55" si="28">D56</f>
        <v>1000</v>
      </c>
      <c r="E55" s="239">
        <f t="shared" si="28"/>
        <v>1000</v>
      </c>
      <c r="F55" s="94"/>
      <c r="G55" s="94"/>
      <c r="H55" s="94"/>
    </row>
    <row r="56" spans="1:9" s="38" customFormat="1" ht="49.5" customHeight="1">
      <c r="A56" s="54" t="s">
        <v>115</v>
      </c>
      <c r="B56" s="60" t="s">
        <v>116</v>
      </c>
      <c r="C56" s="239">
        <v>1000</v>
      </c>
      <c r="D56" s="239">
        <v>1000</v>
      </c>
      <c r="E56" s="239">
        <v>1000</v>
      </c>
      <c r="F56" s="94"/>
      <c r="G56" s="94"/>
      <c r="H56" s="94"/>
    </row>
    <row r="57" spans="1:9" s="55" customFormat="1" ht="15.75">
      <c r="A57" s="74" t="s">
        <v>240</v>
      </c>
      <c r="B57" s="75" t="s">
        <v>244</v>
      </c>
      <c r="C57" s="238">
        <f>C58</f>
        <v>1000</v>
      </c>
      <c r="D57" s="238">
        <v>0</v>
      </c>
      <c r="E57" s="238">
        <v>0</v>
      </c>
      <c r="F57" s="104"/>
      <c r="G57" s="104"/>
      <c r="H57" s="104"/>
    </row>
    <row r="58" spans="1:9" s="38" customFormat="1" ht="15.75">
      <c r="A58" s="54" t="s">
        <v>242</v>
      </c>
      <c r="B58" s="60" t="s">
        <v>241</v>
      </c>
      <c r="C58" s="239">
        <f>C59</f>
        <v>1000</v>
      </c>
      <c r="D58" s="239">
        <v>0</v>
      </c>
      <c r="E58" s="239">
        <v>0</v>
      </c>
      <c r="F58" s="94"/>
      <c r="G58" s="94"/>
      <c r="H58" s="94"/>
    </row>
    <row r="59" spans="1:9" s="38" customFormat="1" ht="15.75">
      <c r="A59" s="54" t="s">
        <v>243</v>
      </c>
      <c r="B59" s="60" t="s">
        <v>31</v>
      </c>
      <c r="C59" s="239">
        <f>C60</f>
        <v>1000</v>
      </c>
      <c r="D59" s="239">
        <v>0</v>
      </c>
      <c r="E59" s="239">
        <v>0</v>
      </c>
      <c r="F59" s="94"/>
      <c r="G59" s="94"/>
      <c r="H59" s="94"/>
    </row>
    <row r="60" spans="1:9" s="38" customFormat="1" ht="15.75">
      <c r="A60" s="54" t="s">
        <v>122</v>
      </c>
      <c r="B60" s="60" t="s">
        <v>31</v>
      </c>
      <c r="C60" s="239">
        <v>1000</v>
      </c>
      <c r="D60" s="239">
        <v>0</v>
      </c>
      <c r="E60" s="239">
        <v>0</v>
      </c>
      <c r="F60" s="94"/>
      <c r="G60" s="94"/>
      <c r="H60" s="94"/>
    </row>
    <row r="61" spans="1:9" s="38" customFormat="1" ht="15.75">
      <c r="A61" s="74" t="s">
        <v>19</v>
      </c>
      <c r="B61" s="75" t="s">
        <v>20</v>
      </c>
      <c r="C61" s="238">
        <f>C64+C70+C74+C81+C85+C68</f>
        <v>12089545.539999999</v>
      </c>
      <c r="D61" s="238">
        <f>D63+D70+D74+D81+D85</f>
        <v>10428916.58</v>
      </c>
      <c r="E61" s="238">
        <f>E63+E70+E74+E81+E85</f>
        <v>10449516.58</v>
      </c>
      <c r="F61" s="94"/>
      <c r="G61" s="94"/>
      <c r="H61" s="94"/>
    </row>
    <row r="62" spans="1:9" s="38" customFormat="1" ht="47.25">
      <c r="A62" s="74" t="s">
        <v>172</v>
      </c>
      <c r="B62" s="75" t="s">
        <v>171</v>
      </c>
      <c r="C62" s="238">
        <f>C63+C70+C74+C81</f>
        <v>12088545.539999999</v>
      </c>
      <c r="D62" s="238">
        <f>D63+D70+D74+D81</f>
        <v>10427916.58</v>
      </c>
      <c r="E62" s="238">
        <f>E63+E70+E74+E81</f>
        <v>10448516.58</v>
      </c>
      <c r="F62" s="94"/>
      <c r="G62" s="144"/>
      <c r="H62" s="144"/>
      <c r="I62" s="144"/>
    </row>
    <row r="63" spans="1:9" s="38" customFormat="1" ht="31.5">
      <c r="A63" s="74" t="s">
        <v>388</v>
      </c>
      <c r="B63" s="75" t="s">
        <v>173</v>
      </c>
      <c r="C63" s="238">
        <f>C64+C68</f>
        <v>6543720</v>
      </c>
      <c r="D63" s="238">
        <f t="shared" ref="D63:E63" si="29">D64+D68</f>
        <v>6191300</v>
      </c>
      <c r="E63" s="238">
        <f t="shared" si="29"/>
        <v>6203100</v>
      </c>
      <c r="F63" s="94"/>
      <c r="G63" s="111"/>
      <c r="H63" s="111"/>
      <c r="I63" s="111"/>
    </row>
    <row r="64" spans="1:9" s="38" customFormat="1" ht="15.75">
      <c r="A64" s="54" t="s">
        <v>389</v>
      </c>
      <c r="B64" s="60" t="s">
        <v>174</v>
      </c>
      <c r="C64" s="239">
        <f>C65</f>
        <v>6359600</v>
      </c>
      <c r="D64" s="239">
        <f t="shared" ref="D64:E64" si="30">D65</f>
        <v>6191300</v>
      </c>
      <c r="E64" s="239">
        <f t="shared" si="30"/>
        <v>6203100</v>
      </c>
      <c r="F64" s="94"/>
      <c r="G64" s="94"/>
      <c r="H64" s="94"/>
    </row>
    <row r="65" spans="1:8" s="38" customFormat="1" ht="31.5">
      <c r="A65" s="54" t="s">
        <v>390</v>
      </c>
      <c r="B65" s="60" t="s">
        <v>21</v>
      </c>
      <c r="C65" s="239">
        <f>C66</f>
        <v>6359600</v>
      </c>
      <c r="D65" s="239">
        <f t="shared" ref="D65:E65" si="31">D66</f>
        <v>6191300</v>
      </c>
      <c r="E65" s="239">
        <f t="shared" si="31"/>
        <v>6203100</v>
      </c>
      <c r="F65" s="94"/>
      <c r="G65" s="94"/>
      <c r="H65" s="94"/>
    </row>
    <row r="66" spans="1:8" s="38" customFormat="1" ht="31.5">
      <c r="A66" s="54" t="s">
        <v>391</v>
      </c>
      <c r="B66" s="60" t="s">
        <v>21</v>
      </c>
      <c r="C66" s="239">
        <f>безвозм.пост.!C3</f>
        <v>6359600</v>
      </c>
      <c r="D66" s="239">
        <f>безвозм.пост.!D3</f>
        <v>6191300</v>
      </c>
      <c r="E66" s="239">
        <f>безвозм.пост.!E3</f>
        <v>6203100</v>
      </c>
      <c r="F66" s="94"/>
      <c r="G66" s="94"/>
      <c r="H66" s="94"/>
    </row>
    <row r="67" spans="1:8" s="38" customFormat="1" ht="31.5">
      <c r="A67" s="54" t="s">
        <v>392</v>
      </c>
      <c r="B67" s="60" t="s">
        <v>239</v>
      </c>
      <c r="C67" s="239">
        <f>C68</f>
        <v>184120</v>
      </c>
      <c r="D67" s="239">
        <f t="shared" ref="D67:E68" si="32">D68</f>
        <v>0</v>
      </c>
      <c r="E67" s="239">
        <f t="shared" si="32"/>
        <v>0</v>
      </c>
      <c r="F67" s="94"/>
      <c r="G67" s="94"/>
      <c r="H67" s="94"/>
    </row>
    <row r="68" spans="1:8" s="38" customFormat="1" ht="31.5">
      <c r="A68" s="54" t="s">
        <v>393</v>
      </c>
      <c r="B68" s="60" t="s">
        <v>109</v>
      </c>
      <c r="C68" s="239">
        <f>C69</f>
        <v>184120</v>
      </c>
      <c r="D68" s="239">
        <f t="shared" si="32"/>
        <v>0</v>
      </c>
      <c r="E68" s="239">
        <f t="shared" si="32"/>
        <v>0</v>
      </c>
      <c r="F68" s="94"/>
      <c r="G68" s="94"/>
      <c r="H68" s="94"/>
    </row>
    <row r="69" spans="1:8" s="38" customFormat="1" ht="31.5">
      <c r="A69" s="84" t="s">
        <v>394</v>
      </c>
      <c r="B69" s="60" t="s">
        <v>109</v>
      </c>
      <c r="C69" s="239">
        <f>безвозм.пост.!C4</f>
        <v>184120</v>
      </c>
      <c r="D69" s="239">
        <f>безвозм.пост.!D4</f>
        <v>0</v>
      </c>
      <c r="E69" s="239">
        <f>безвозм.пост.!E4</f>
        <v>0</v>
      </c>
      <c r="F69" s="94"/>
      <c r="G69" s="94"/>
      <c r="H69" s="94"/>
    </row>
    <row r="70" spans="1:8" s="55" customFormat="1" ht="31.5">
      <c r="A70" s="77" t="s">
        <v>395</v>
      </c>
      <c r="B70" s="75" t="s">
        <v>176</v>
      </c>
      <c r="C70" s="238">
        <f>C71</f>
        <v>650898</v>
      </c>
      <c r="D70" s="238">
        <f t="shared" ref="D70:E71" si="33">D71</f>
        <v>0</v>
      </c>
      <c r="E70" s="238">
        <f t="shared" si="33"/>
        <v>0</v>
      </c>
      <c r="F70" s="104"/>
      <c r="G70" s="104"/>
      <c r="H70" s="104"/>
    </row>
    <row r="71" spans="1:8" s="38" customFormat="1" ht="15.75">
      <c r="A71" s="78" t="s">
        <v>396</v>
      </c>
      <c r="B71" s="60" t="s">
        <v>175</v>
      </c>
      <c r="C71" s="239">
        <f>C72</f>
        <v>650898</v>
      </c>
      <c r="D71" s="239">
        <f t="shared" si="33"/>
        <v>0</v>
      </c>
      <c r="E71" s="239">
        <f t="shared" si="33"/>
        <v>0</v>
      </c>
      <c r="F71" s="94"/>
      <c r="G71" s="94"/>
      <c r="H71" s="94"/>
    </row>
    <row r="72" spans="1:8" s="38" customFormat="1" ht="15.75">
      <c r="A72" s="78" t="s">
        <v>397</v>
      </c>
      <c r="B72" s="79" t="s">
        <v>23</v>
      </c>
      <c r="C72" s="239">
        <f>C73</f>
        <v>650898</v>
      </c>
      <c r="D72" s="239">
        <f t="shared" ref="D72:E72" si="34">D73</f>
        <v>0</v>
      </c>
      <c r="E72" s="239">
        <f t="shared" si="34"/>
        <v>0</v>
      </c>
      <c r="F72" s="94"/>
      <c r="G72" s="94"/>
      <c r="H72" s="94"/>
    </row>
    <row r="73" spans="1:8" s="38" customFormat="1" ht="15.75">
      <c r="A73" s="78" t="s">
        <v>398</v>
      </c>
      <c r="B73" s="79" t="s">
        <v>23</v>
      </c>
      <c r="C73" s="239">
        <f>безвозм.пост.!C9</f>
        <v>650898</v>
      </c>
      <c r="D73" s="239">
        <f>безвозм.пост.!D9</f>
        <v>0</v>
      </c>
      <c r="E73" s="239">
        <f>безвозм.пост.!E9</f>
        <v>0</v>
      </c>
      <c r="F73" s="94"/>
      <c r="G73" s="94"/>
      <c r="H73" s="94"/>
    </row>
    <row r="74" spans="1:8" s="55" customFormat="1" ht="31.5">
      <c r="A74" s="85" t="s">
        <v>399</v>
      </c>
      <c r="B74" s="86" t="s">
        <v>177</v>
      </c>
      <c r="C74" s="238">
        <f>C75+C78</f>
        <v>232400</v>
      </c>
      <c r="D74" s="238">
        <f t="shared" ref="D74:E74" si="35">D75+D78</f>
        <v>234700</v>
      </c>
      <c r="E74" s="238">
        <f t="shared" si="35"/>
        <v>243500</v>
      </c>
      <c r="F74" s="104"/>
      <c r="G74" s="104"/>
      <c r="H74" s="104"/>
    </row>
    <row r="75" spans="1:8" s="38" customFormat="1" ht="47.25">
      <c r="A75" s="105" t="s">
        <v>400</v>
      </c>
      <c r="B75" s="79" t="s">
        <v>178</v>
      </c>
      <c r="C75" s="239">
        <f>C76</f>
        <v>232400</v>
      </c>
      <c r="D75" s="239">
        <f t="shared" ref="D75:E75" si="36">D76</f>
        <v>234700</v>
      </c>
      <c r="E75" s="239">
        <f t="shared" si="36"/>
        <v>243500</v>
      </c>
      <c r="F75" s="94"/>
      <c r="G75" s="94"/>
      <c r="H75" s="94"/>
    </row>
    <row r="76" spans="1:8" s="38" customFormat="1" ht="47.25">
      <c r="A76" s="105" t="s">
        <v>401</v>
      </c>
      <c r="B76" s="60" t="s">
        <v>22</v>
      </c>
      <c r="C76" s="239">
        <f>C77</f>
        <v>232400</v>
      </c>
      <c r="D76" s="239">
        <f t="shared" ref="D76:E76" si="37">D77</f>
        <v>234700</v>
      </c>
      <c r="E76" s="239">
        <f t="shared" si="37"/>
        <v>243500</v>
      </c>
      <c r="F76" s="94"/>
      <c r="G76" s="94"/>
      <c r="H76" s="94"/>
    </row>
    <row r="77" spans="1:8" s="38" customFormat="1" ht="47.25">
      <c r="A77" s="105" t="s">
        <v>402</v>
      </c>
      <c r="B77" s="60" t="s">
        <v>22</v>
      </c>
      <c r="C77" s="239">
        <f>безвозм.пост.!C5</f>
        <v>232400</v>
      </c>
      <c r="D77" s="239">
        <f>безвозм.пост.!D5</f>
        <v>234700</v>
      </c>
      <c r="E77" s="239">
        <f>безвозм.пост.!E5</f>
        <v>243500</v>
      </c>
      <c r="F77" s="94"/>
      <c r="G77" s="94"/>
      <c r="H77" s="94"/>
    </row>
    <row r="78" spans="1:8" s="38" customFormat="1" ht="63" hidden="1">
      <c r="A78" s="145" t="s">
        <v>403</v>
      </c>
      <c r="B78" s="146" t="s">
        <v>330</v>
      </c>
      <c r="C78" s="239">
        <f>C79</f>
        <v>0</v>
      </c>
      <c r="D78" s="239">
        <f t="shared" ref="D78:E78" si="38">D79</f>
        <v>0</v>
      </c>
      <c r="E78" s="239">
        <f t="shared" si="38"/>
        <v>0</v>
      </c>
      <c r="F78" s="94"/>
      <c r="G78" s="94"/>
      <c r="H78" s="94"/>
    </row>
    <row r="79" spans="1:8" s="38" customFormat="1" ht="63" hidden="1">
      <c r="A79" s="145" t="s">
        <v>404</v>
      </c>
      <c r="B79" s="146" t="s">
        <v>331</v>
      </c>
      <c r="C79" s="239">
        <f>C80</f>
        <v>0</v>
      </c>
      <c r="D79" s="239">
        <f>D80</f>
        <v>0</v>
      </c>
      <c r="E79" s="239">
        <f>E80</f>
        <v>0</v>
      </c>
      <c r="F79" s="94"/>
      <c r="G79" s="94"/>
      <c r="H79" s="94"/>
    </row>
    <row r="80" spans="1:8" s="38" customFormat="1" ht="63" hidden="1">
      <c r="A80" s="145" t="s">
        <v>405</v>
      </c>
      <c r="B80" s="146" t="s">
        <v>331</v>
      </c>
      <c r="C80" s="239">
        <f>безвозм.пост.!C60</f>
        <v>0</v>
      </c>
      <c r="D80" s="239">
        <f>безвозм.пост.!D60</f>
        <v>0</v>
      </c>
      <c r="E80" s="239">
        <f>безвозм.пост.!E60</f>
        <v>0</v>
      </c>
      <c r="F80" s="94"/>
      <c r="G80" s="94"/>
      <c r="H80" s="94"/>
    </row>
    <row r="81" spans="1:8" s="55" customFormat="1" ht="15.75">
      <c r="A81" s="77" t="s">
        <v>409</v>
      </c>
      <c r="B81" s="106" t="s">
        <v>179</v>
      </c>
      <c r="C81" s="238">
        <f>C82</f>
        <v>4661527.54</v>
      </c>
      <c r="D81" s="238">
        <f t="shared" ref="D81:E81" si="39">D82</f>
        <v>4001916.58</v>
      </c>
      <c r="E81" s="238">
        <f t="shared" si="39"/>
        <v>4001916.58</v>
      </c>
      <c r="F81" s="104"/>
      <c r="G81" s="104"/>
      <c r="H81" s="104"/>
    </row>
    <row r="82" spans="1:8" s="38" customFormat="1" ht="63">
      <c r="A82" s="78" t="s">
        <v>408</v>
      </c>
      <c r="B82" s="60" t="s">
        <v>180</v>
      </c>
      <c r="C82" s="239">
        <f>C83</f>
        <v>4661527.54</v>
      </c>
      <c r="D82" s="239">
        <f t="shared" ref="D82:E82" si="40">D83</f>
        <v>4001916.58</v>
      </c>
      <c r="E82" s="239">
        <f t="shared" si="40"/>
        <v>4001916.58</v>
      </c>
      <c r="F82" s="94"/>
      <c r="G82" s="94"/>
      <c r="H82" s="94"/>
    </row>
    <row r="83" spans="1:8" s="38" customFormat="1" ht="78.75">
      <c r="A83" s="54" t="s">
        <v>407</v>
      </c>
      <c r="B83" s="60" t="s">
        <v>24</v>
      </c>
      <c r="C83" s="239">
        <f>C84</f>
        <v>4661527.54</v>
      </c>
      <c r="D83" s="239">
        <f t="shared" ref="D83:E83" si="41">D84</f>
        <v>4001916.58</v>
      </c>
      <c r="E83" s="239">
        <f t="shared" si="41"/>
        <v>4001916.58</v>
      </c>
      <c r="F83" s="94"/>
      <c r="G83" s="94"/>
      <c r="H83" s="94"/>
    </row>
    <row r="84" spans="1:8" s="38" customFormat="1" ht="78.75">
      <c r="A84" s="54" t="s">
        <v>406</v>
      </c>
      <c r="B84" s="60" t="s">
        <v>24</v>
      </c>
      <c r="C84" s="239">
        <f>безвозм.пост.!C18</f>
        <v>4661527.54</v>
      </c>
      <c r="D84" s="239">
        <f>безвозм.пост.!D18</f>
        <v>4001916.58</v>
      </c>
      <c r="E84" s="239">
        <f>безвозм.пост.!E18</f>
        <v>4001916.58</v>
      </c>
      <c r="F84" s="94"/>
      <c r="G84" s="94"/>
      <c r="H84" s="94"/>
    </row>
    <row r="85" spans="1:8" s="55" customFormat="1" ht="31.5">
      <c r="A85" s="107" t="s">
        <v>245</v>
      </c>
      <c r="B85" s="75" t="s">
        <v>410</v>
      </c>
      <c r="C85" s="238">
        <f>C86</f>
        <v>1000</v>
      </c>
      <c r="D85" s="238">
        <f t="shared" ref="D85:E87" si="42">D86</f>
        <v>1000</v>
      </c>
      <c r="E85" s="238">
        <f t="shared" si="42"/>
        <v>1000</v>
      </c>
      <c r="F85" s="104"/>
      <c r="G85" s="104"/>
      <c r="H85" s="104"/>
    </row>
    <row r="86" spans="1:8" s="38" customFormat="1" ht="31.5">
      <c r="A86" s="108" t="s">
        <v>411</v>
      </c>
      <c r="B86" s="109" t="s">
        <v>246</v>
      </c>
      <c r="C86" s="239">
        <f>C87</f>
        <v>1000</v>
      </c>
      <c r="D86" s="239">
        <f t="shared" si="42"/>
        <v>1000</v>
      </c>
      <c r="E86" s="239">
        <f t="shared" si="42"/>
        <v>1000</v>
      </c>
      <c r="F86" s="94"/>
      <c r="G86" s="94"/>
      <c r="H86" s="94"/>
    </row>
    <row r="87" spans="1:8" s="38" customFormat="1" ht="47.25">
      <c r="A87" s="108" t="s">
        <v>412</v>
      </c>
      <c r="B87" s="109" t="s">
        <v>215</v>
      </c>
      <c r="C87" s="239">
        <f>C88</f>
        <v>1000</v>
      </c>
      <c r="D87" s="239">
        <f t="shared" si="42"/>
        <v>1000</v>
      </c>
      <c r="E87" s="239">
        <f t="shared" si="42"/>
        <v>1000</v>
      </c>
      <c r="F87" s="94"/>
      <c r="G87" s="94"/>
      <c r="H87" s="94"/>
    </row>
    <row r="88" spans="1:8" s="38" customFormat="1" ht="47.25">
      <c r="A88" s="108" t="s">
        <v>413</v>
      </c>
      <c r="B88" s="109" t="s">
        <v>215</v>
      </c>
      <c r="C88" s="239">
        <v>1000</v>
      </c>
      <c r="D88" s="239">
        <v>1000</v>
      </c>
      <c r="E88" s="239">
        <v>1000</v>
      </c>
      <c r="F88" s="94"/>
      <c r="G88" s="94"/>
      <c r="H88" s="94"/>
    </row>
    <row r="89" spans="1:8" s="38" customFormat="1" ht="15.75">
      <c r="A89" s="74" t="s">
        <v>25</v>
      </c>
      <c r="B89" s="60"/>
      <c r="C89" s="238">
        <f>C12+C61</f>
        <v>19500000</v>
      </c>
      <c r="D89" s="238">
        <f>D12+D61</f>
        <v>17800000</v>
      </c>
      <c r="E89" s="238">
        <f>E12+E61</f>
        <v>18100000</v>
      </c>
      <c r="F89" s="94"/>
      <c r="G89" s="94"/>
      <c r="H89" s="110"/>
    </row>
    <row r="90" spans="1:8" s="38" customFormat="1">
      <c r="A90" s="94"/>
      <c r="B90" s="96"/>
      <c r="C90" s="366"/>
      <c r="D90" s="364"/>
      <c r="E90" s="364"/>
      <c r="F90" s="94"/>
      <c r="G90" s="94"/>
      <c r="H90" s="94"/>
    </row>
    <row r="91" spans="1:8" s="38" customFormat="1">
      <c r="A91" s="94"/>
      <c r="B91" s="96"/>
      <c r="C91" s="367"/>
      <c r="D91" s="367"/>
      <c r="E91" s="367"/>
      <c r="F91" s="94"/>
      <c r="G91" s="94"/>
      <c r="H91" s="94"/>
    </row>
    <row r="92" spans="1:8" s="38" customFormat="1">
      <c r="A92" s="94"/>
      <c r="B92" s="96"/>
      <c r="C92" s="368"/>
      <c r="D92" s="364"/>
      <c r="E92" s="364"/>
      <c r="F92" s="94"/>
      <c r="G92" s="94"/>
      <c r="H92" s="94"/>
    </row>
    <row r="93" spans="1:8">
      <c r="C93" s="351"/>
      <c r="D93" s="351"/>
    </row>
    <row r="95" spans="1:8">
      <c r="C95" s="369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60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sqref="A1:D16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425" t="s">
        <v>201</v>
      </c>
      <c r="C1" s="425"/>
      <c r="D1" s="425"/>
    </row>
    <row r="2" spans="1:4" ht="15.75">
      <c r="B2" s="426" t="s">
        <v>33</v>
      </c>
      <c r="C2" s="426"/>
      <c r="D2" s="426"/>
    </row>
    <row r="3" spans="1:4" ht="15.75">
      <c r="B3" s="426" t="s">
        <v>123</v>
      </c>
      <c r="C3" s="426"/>
      <c r="D3" s="426"/>
    </row>
    <row r="4" spans="1:4" ht="15.75">
      <c r="B4" s="426" t="s">
        <v>27</v>
      </c>
      <c r="C4" s="426"/>
      <c r="D4" s="426"/>
    </row>
    <row r="5" spans="1:4" ht="15.75">
      <c r="B5" s="426" t="s">
        <v>28</v>
      </c>
      <c r="C5" s="426"/>
      <c r="D5" s="426"/>
    </row>
    <row r="6" spans="1:4" ht="15.75" customHeight="1">
      <c r="B6" s="417" t="s">
        <v>551</v>
      </c>
      <c r="C6" s="417"/>
      <c r="D6" s="417"/>
    </row>
    <row r="7" spans="1:4" ht="15.75">
      <c r="A7" s="87"/>
      <c r="B7" s="427"/>
      <c r="C7" s="427"/>
      <c r="D7" s="427"/>
    </row>
    <row r="8" spans="1:4" ht="37.5" customHeight="1">
      <c r="A8" s="423" t="s">
        <v>496</v>
      </c>
      <c r="B8" s="423"/>
      <c r="C8" s="424"/>
      <c r="D8" s="424"/>
    </row>
    <row r="9" spans="1:4" ht="41.25" customHeight="1">
      <c r="A9" s="87"/>
      <c r="B9" s="87"/>
      <c r="C9" s="87"/>
      <c r="D9" s="87"/>
    </row>
    <row r="10" spans="1:4" ht="15.75">
      <c r="A10" s="40" t="s">
        <v>34</v>
      </c>
      <c r="B10" s="420" t="s">
        <v>42</v>
      </c>
      <c r="C10" s="421"/>
      <c r="D10" s="422"/>
    </row>
    <row r="11" spans="1:4" ht="15.75">
      <c r="A11" s="88">
        <v>1</v>
      </c>
      <c r="B11" s="88" t="s">
        <v>150</v>
      </c>
      <c r="C11" s="88" t="s">
        <v>261</v>
      </c>
      <c r="D11" s="88" t="s">
        <v>377</v>
      </c>
    </row>
    <row r="12" spans="1:4" ht="31.5">
      <c r="A12" s="89" t="str">
        <f>'Пр. 2'!B66</f>
        <v>Дотации бюджетам сельских поселений на выравнивание бюджетной обеспеченности</v>
      </c>
      <c r="B12" s="65">
        <f>'Пр. 2'!C66</f>
        <v>6359600</v>
      </c>
      <c r="C12" s="65">
        <f>'Пр. 2'!D66</f>
        <v>6191300</v>
      </c>
      <c r="D12" s="65">
        <f>'Пр. 2'!E66</f>
        <v>6203100</v>
      </c>
    </row>
    <row r="13" spans="1:4" ht="36.75" customHeight="1">
      <c r="A13" s="89" t="s">
        <v>109</v>
      </c>
      <c r="B13" s="65">
        <f>'Пр. 2'!C69</f>
        <v>184120</v>
      </c>
      <c r="C13" s="65">
        <f>'Пр. 2'!D69</f>
        <v>0</v>
      </c>
      <c r="D13" s="65">
        <f>'Пр. 2'!E69</f>
        <v>0</v>
      </c>
    </row>
    <row r="14" spans="1:4" ht="15.75">
      <c r="A14" s="80" t="s">
        <v>23</v>
      </c>
      <c r="B14" s="65">
        <f>безвозм.пост.!C9</f>
        <v>650898</v>
      </c>
      <c r="C14" s="65">
        <f>'Пр. 2'!D73</f>
        <v>0</v>
      </c>
      <c r="D14" s="65">
        <f>'Пр. 2'!E73</f>
        <v>0</v>
      </c>
    </row>
    <row r="15" spans="1:4" ht="54" customHeight="1">
      <c r="A15" s="59" t="s">
        <v>22</v>
      </c>
      <c r="B15" s="65">
        <f>'Пр. 2'!C77</f>
        <v>232400</v>
      </c>
      <c r="C15" s="65">
        <f>'Пр. 2'!D77</f>
        <v>234700</v>
      </c>
      <c r="D15" s="65">
        <f>'Пр. 2'!E77</f>
        <v>243500</v>
      </c>
    </row>
    <row r="16" spans="1:4" ht="15.75">
      <c r="A16" s="43" t="s">
        <v>35</v>
      </c>
      <c r="B16" s="90">
        <f>SUM(B12:B15)</f>
        <v>7427018</v>
      </c>
      <c r="C16" s="90">
        <f>SUM(C12:C15)</f>
        <v>6426000</v>
      </c>
      <c r="D16" s="90">
        <f>SUM(D12:D15)</f>
        <v>6446600</v>
      </c>
    </row>
    <row r="18" spans="2:4">
      <c r="B18" s="34"/>
      <c r="C18" s="34"/>
      <c r="D18" s="34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sqref="A1:B37"/>
    </sheetView>
  </sheetViews>
  <sheetFormatPr defaultRowHeight="15"/>
  <cols>
    <col min="1" max="1" width="28" customWidth="1"/>
    <col min="2" max="2" width="112.7109375" customWidth="1"/>
  </cols>
  <sheetData>
    <row r="1" spans="1:2" ht="15.75">
      <c r="B1" s="56" t="s">
        <v>202</v>
      </c>
    </row>
    <row r="2" spans="1:2" ht="15.75">
      <c r="B2" s="29" t="s">
        <v>33</v>
      </c>
    </row>
    <row r="3" spans="1:2" ht="15.75">
      <c r="B3" s="29" t="s">
        <v>110</v>
      </c>
    </row>
    <row r="4" spans="1:2" ht="15.75">
      <c r="B4" s="29" t="s">
        <v>27</v>
      </c>
    </row>
    <row r="5" spans="1:2" ht="15.75">
      <c r="B5" s="29" t="s">
        <v>28</v>
      </c>
    </row>
    <row r="6" spans="1:2" ht="15.75">
      <c r="B6" s="339" t="s">
        <v>551</v>
      </c>
    </row>
    <row r="7" spans="1:2" ht="15.75">
      <c r="B7" s="29"/>
    </row>
    <row r="8" spans="1:2" ht="36.75" customHeight="1">
      <c r="A8" s="428" t="s">
        <v>497</v>
      </c>
      <c r="B8" s="428"/>
    </row>
    <row r="10" spans="1:2" ht="78.75">
      <c r="A10" s="30" t="s">
        <v>39</v>
      </c>
      <c r="B10" s="30" t="s">
        <v>34</v>
      </c>
    </row>
    <row r="11" spans="1:2" ht="15.75">
      <c r="A11" s="30">
        <v>1</v>
      </c>
      <c r="B11" s="11">
        <v>2</v>
      </c>
    </row>
    <row r="12" spans="1:2" ht="15.75">
      <c r="A12" s="231">
        <v>182</v>
      </c>
      <c r="B12" s="13" t="s">
        <v>36</v>
      </c>
    </row>
    <row r="13" spans="1:2" ht="47.25">
      <c r="A13" s="103" t="s">
        <v>6</v>
      </c>
      <c r="B13" s="60" t="s">
        <v>334</v>
      </c>
    </row>
    <row r="14" spans="1:2" ht="63">
      <c r="A14" s="103" t="s">
        <v>7</v>
      </c>
      <c r="B14" s="60" t="s">
        <v>382</v>
      </c>
    </row>
    <row r="15" spans="1:2" ht="31.5">
      <c r="A15" s="103" t="s">
        <v>8</v>
      </c>
      <c r="B15" s="60" t="s">
        <v>37</v>
      </c>
    </row>
    <row r="16" spans="1:2" ht="15.75">
      <c r="A16" s="103" t="s">
        <v>319</v>
      </c>
      <c r="B16" s="60" t="s">
        <v>320</v>
      </c>
    </row>
    <row r="17" spans="1:5" ht="31.5">
      <c r="A17" s="103" t="s">
        <v>11</v>
      </c>
      <c r="B17" s="60" t="s">
        <v>26</v>
      </c>
    </row>
    <row r="18" spans="1:5" ht="31.5">
      <c r="A18" s="103" t="s">
        <v>13</v>
      </c>
      <c r="B18" s="60" t="s">
        <v>14</v>
      </c>
    </row>
    <row r="19" spans="1:5" ht="31.5">
      <c r="A19" s="103" t="s">
        <v>15</v>
      </c>
      <c r="B19" s="60" t="s">
        <v>16</v>
      </c>
    </row>
    <row r="20" spans="1:5" ht="31.5">
      <c r="A20" s="231">
        <v>923</v>
      </c>
      <c r="B20" s="12" t="s">
        <v>121</v>
      </c>
    </row>
    <row r="21" spans="1:5" ht="47.25">
      <c r="A21" s="103" t="s">
        <v>111</v>
      </c>
      <c r="B21" s="60" t="s">
        <v>148</v>
      </c>
    </row>
    <row r="22" spans="1:5" ht="47.25">
      <c r="A22" s="103" t="s">
        <v>112</v>
      </c>
      <c r="B22" s="103" t="s">
        <v>335</v>
      </c>
    </row>
    <row r="23" spans="1:5" ht="15.75">
      <c r="A23" s="103" t="s">
        <v>420</v>
      </c>
      <c r="B23" s="60" t="s">
        <v>113</v>
      </c>
    </row>
    <row r="24" spans="1:5" ht="51" customHeight="1">
      <c r="A24" s="103" t="s">
        <v>114</v>
      </c>
      <c r="B24" s="60" t="s">
        <v>337</v>
      </c>
    </row>
    <row r="25" spans="1:5" ht="31.5">
      <c r="A25" s="103" t="s">
        <v>115</v>
      </c>
      <c r="B25" s="60" t="s">
        <v>116</v>
      </c>
    </row>
    <row r="26" spans="1:5" s="152" customFormat="1" ht="15.75">
      <c r="A26" s="190" t="s">
        <v>149</v>
      </c>
      <c r="B26" s="194" t="s">
        <v>38</v>
      </c>
    </row>
    <row r="27" spans="1:5" s="152" customFormat="1" ht="15.75">
      <c r="A27" s="232" t="s">
        <v>122</v>
      </c>
      <c r="B27" s="195" t="s">
        <v>31</v>
      </c>
    </row>
    <row r="28" spans="1:5" s="152" customFormat="1" ht="47.25">
      <c r="A28" s="190" t="s">
        <v>419</v>
      </c>
      <c r="B28" s="191" t="s">
        <v>418</v>
      </c>
      <c r="E28" s="193"/>
    </row>
    <row r="29" spans="1:5" s="152" customFormat="1" ht="47.25" customHeight="1">
      <c r="A29" s="190" t="s">
        <v>417</v>
      </c>
      <c r="B29" s="192" t="s">
        <v>416</v>
      </c>
    </row>
    <row r="30" spans="1:5" ht="15.75">
      <c r="A30" s="103" t="s">
        <v>391</v>
      </c>
      <c r="B30" s="60" t="s">
        <v>21</v>
      </c>
    </row>
    <row r="31" spans="1:5" ht="15.75">
      <c r="A31" s="203" t="s">
        <v>394</v>
      </c>
      <c r="B31" s="60" t="s">
        <v>109</v>
      </c>
    </row>
    <row r="32" spans="1:5" ht="15.75">
      <c r="A32" s="233" t="s">
        <v>398</v>
      </c>
      <c r="B32" s="79" t="s">
        <v>23</v>
      </c>
    </row>
    <row r="33" spans="1:2" ht="31.5">
      <c r="A33" s="103" t="s">
        <v>402</v>
      </c>
      <c r="B33" s="60" t="s">
        <v>22</v>
      </c>
    </row>
    <row r="34" spans="1:2" ht="31.5">
      <c r="A34" s="234" t="s">
        <v>405</v>
      </c>
      <c r="B34" s="146" t="s">
        <v>331</v>
      </c>
    </row>
    <row r="35" spans="1:2" s="152" customFormat="1" ht="47.25">
      <c r="A35" s="190" t="s">
        <v>415</v>
      </c>
      <c r="B35" s="191" t="s">
        <v>414</v>
      </c>
    </row>
    <row r="36" spans="1:2" ht="47.25">
      <c r="A36" s="103" t="s">
        <v>406</v>
      </c>
      <c r="B36" s="60" t="s">
        <v>24</v>
      </c>
    </row>
    <row r="37" spans="1:2" ht="31.5">
      <c r="A37" s="235" t="s">
        <v>413</v>
      </c>
      <c r="B37" s="109" t="s">
        <v>215</v>
      </c>
    </row>
  </sheetData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workbookViewId="0">
      <selection sqref="A1:E23"/>
    </sheetView>
  </sheetViews>
  <sheetFormatPr defaultRowHeight="15"/>
  <cols>
    <col min="1" max="1" width="28.140625" style="37" customWidth="1"/>
    <col min="2" max="2" width="44.28515625" style="37" customWidth="1"/>
    <col min="3" max="5" width="15.85546875" style="37" customWidth="1"/>
  </cols>
  <sheetData>
    <row r="1" spans="1:5" ht="15.75">
      <c r="B1" s="113"/>
      <c r="C1" s="430" t="s">
        <v>203</v>
      </c>
      <c r="D1" s="430"/>
      <c r="E1" s="430"/>
    </row>
    <row r="2" spans="1:5" ht="15.75">
      <c r="C2" s="427" t="s">
        <v>33</v>
      </c>
      <c r="D2" s="427"/>
      <c r="E2" s="427"/>
    </row>
    <row r="3" spans="1:5" ht="15.75">
      <c r="C3" s="427" t="s">
        <v>110</v>
      </c>
      <c r="D3" s="427"/>
      <c r="E3" s="427"/>
    </row>
    <row r="4" spans="1:5" ht="15.75">
      <c r="C4" s="427" t="s">
        <v>27</v>
      </c>
      <c r="D4" s="427"/>
      <c r="E4" s="427"/>
    </row>
    <row r="5" spans="1:5" ht="15.75">
      <c r="C5" s="427" t="s">
        <v>28</v>
      </c>
      <c r="D5" s="427"/>
      <c r="E5" s="427"/>
    </row>
    <row r="6" spans="1:5" ht="15.75">
      <c r="C6" s="429" t="s">
        <v>551</v>
      </c>
      <c r="D6" s="429"/>
      <c r="E6" s="429"/>
    </row>
    <row r="7" spans="1:5" ht="15.75">
      <c r="B7" s="93"/>
    </row>
    <row r="8" spans="1:5" ht="30" customHeight="1">
      <c r="A8" s="431" t="s">
        <v>498</v>
      </c>
      <c r="B8" s="431"/>
      <c r="C8" s="431"/>
      <c r="D8" s="431"/>
      <c r="E8" s="431"/>
    </row>
    <row r="10" spans="1:5" ht="63">
      <c r="A10" s="40" t="s">
        <v>40</v>
      </c>
      <c r="B10" s="40" t="s">
        <v>41</v>
      </c>
      <c r="C10" s="420" t="s">
        <v>42</v>
      </c>
      <c r="D10" s="421"/>
      <c r="E10" s="422"/>
    </row>
    <row r="11" spans="1:5" ht="21" customHeight="1">
      <c r="A11" s="420"/>
      <c r="B11" s="422"/>
      <c r="C11" s="88" t="s">
        <v>150</v>
      </c>
      <c r="D11" s="88" t="s">
        <v>261</v>
      </c>
      <c r="E11" s="88" t="s">
        <v>377</v>
      </c>
    </row>
    <row r="12" spans="1:5" ht="47.25">
      <c r="A12" s="242" t="s">
        <v>43</v>
      </c>
      <c r="B12" s="203" t="s">
        <v>455</v>
      </c>
      <c r="C12" s="65">
        <f>C19+C14</f>
        <v>0</v>
      </c>
      <c r="D12" s="65">
        <f>D19+D14</f>
        <v>0</v>
      </c>
      <c r="E12" s="65">
        <f>E19+E14</f>
        <v>0</v>
      </c>
    </row>
    <row r="13" spans="1:5" ht="31.5">
      <c r="A13" s="187" t="s">
        <v>44</v>
      </c>
      <c r="B13" s="203" t="s">
        <v>452</v>
      </c>
      <c r="C13" s="65">
        <f>C23+C18</f>
        <v>0</v>
      </c>
      <c r="D13" s="65">
        <f>D23+D18</f>
        <v>0</v>
      </c>
      <c r="E13" s="65">
        <f>E23+E18</f>
        <v>0</v>
      </c>
    </row>
    <row r="14" spans="1:5" ht="31.5">
      <c r="A14" s="187" t="s">
        <v>45</v>
      </c>
      <c r="B14" s="203" t="s">
        <v>456</v>
      </c>
      <c r="C14" s="65">
        <f>C15</f>
        <v>-19500000</v>
      </c>
      <c r="D14" s="65">
        <f t="shared" ref="D14:E14" si="0">D15</f>
        <v>-17800000</v>
      </c>
      <c r="E14" s="65">
        <f t="shared" si="0"/>
        <v>-18100000</v>
      </c>
    </row>
    <row r="15" spans="1:5" ht="31.5">
      <c r="A15" s="187" t="s">
        <v>46</v>
      </c>
      <c r="B15" s="203" t="s">
        <v>47</v>
      </c>
      <c r="C15" s="65">
        <f>C16</f>
        <v>-19500000</v>
      </c>
      <c r="D15" s="65">
        <f t="shared" ref="D15:E16" si="1">D16</f>
        <v>-17800000</v>
      </c>
      <c r="E15" s="65">
        <f t="shared" si="1"/>
        <v>-18100000</v>
      </c>
    </row>
    <row r="16" spans="1:5" ht="31.5">
      <c r="A16" s="187" t="s">
        <v>48</v>
      </c>
      <c r="B16" s="203" t="s">
        <v>49</v>
      </c>
      <c r="C16" s="65">
        <f>C17</f>
        <v>-19500000</v>
      </c>
      <c r="D16" s="65">
        <f t="shared" si="1"/>
        <v>-17800000</v>
      </c>
      <c r="E16" s="65">
        <f t="shared" si="1"/>
        <v>-18100000</v>
      </c>
    </row>
    <row r="17" spans="1:5" ht="31.5">
      <c r="A17" s="187" t="s">
        <v>457</v>
      </c>
      <c r="B17" s="203" t="s">
        <v>50</v>
      </c>
      <c r="C17" s="65">
        <f>C18</f>
        <v>-19500000</v>
      </c>
      <c r="D17" s="65">
        <f t="shared" ref="D17:E17" si="2">D18</f>
        <v>-17800000</v>
      </c>
      <c r="E17" s="65">
        <f t="shared" si="2"/>
        <v>-18100000</v>
      </c>
    </row>
    <row r="18" spans="1:5" ht="31.5">
      <c r="A18" s="187" t="s">
        <v>181</v>
      </c>
      <c r="B18" s="203" t="s">
        <v>50</v>
      </c>
      <c r="C18" s="65">
        <f>-'Пр. 2'!C89</f>
        <v>-19500000</v>
      </c>
      <c r="D18" s="65">
        <f>-'Пр. 2'!D89</f>
        <v>-17800000</v>
      </c>
      <c r="E18" s="65">
        <f>-'Пр. 2'!E89</f>
        <v>-18100000</v>
      </c>
    </row>
    <row r="19" spans="1:5" ht="31.5">
      <c r="A19" s="187" t="s">
        <v>51</v>
      </c>
      <c r="B19" s="203" t="s">
        <v>52</v>
      </c>
      <c r="C19" s="65">
        <f>C20</f>
        <v>19500000</v>
      </c>
      <c r="D19" s="65">
        <f t="shared" ref="D19:E19" si="3">D20</f>
        <v>17800000</v>
      </c>
      <c r="E19" s="65">
        <f t="shared" si="3"/>
        <v>18100000</v>
      </c>
    </row>
    <row r="20" spans="1:5" ht="31.5">
      <c r="A20" s="187" t="s">
        <v>53</v>
      </c>
      <c r="B20" s="203" t="s">
        <v>54</v>
      </c>
      <c r="C20" s="65">
        <f>C21</f>
        <v>19500000</v>
      </c>
      <c r="D20" s="65">
        <f t="shared" ref="D20:E21" si="4">D21</f>
        <v>17800000</v>
      </c>
      <c r="E20" s="65">
        <f t="shared" si="4"/>
        <v>18100000</v>
      </c>
    </row>
    <row r="21" spans="1:5" ht="31.5">
      <c r="A21" s="187" t="s">
        <v>55</v>
      </c>
      <c r="B21" s="203" t="s">
        <v>56</v>
      </c>
      <c r="C21" s="65">
        <f>C22</f>
        <v>19500000</v>
      </c>
      <c r="D21" s="65">
        <f t="shared" si="4"/>
        <v>17800000</v>
      </c>
      <c r="E21" s="65">
        <f t="shared" si="4"/>
        <v>18100000</v>
      </c>
    </row>
    <row r="22" spans="1:5" ht="31.5">
      <c r="A22" s="187" t="s">
        <v>458</v>
      </c>
      <c r="B22" s="203" t="s">
        <v>57</v>
      </c>
      <c r="C22" s="65">
        <f>C23</f>
        <v>19500000</v>
      </c>
      <c r="D22" s="65">
        <f t="shared" ref="D22:E22" si="5">D23</f>
        <v>17800000</v>
      </c>
      <c r="E22" s="65">
        <f t="shared" si="5"/>
        <v>18100000</v>
      </c>
    </row>
    <row r="23" spans="1:5" ht="31.5">
      <c r="A23" s="187" t="s">
        <v>182</v>
      </c>
      <c r="B23" s="203" t="s">
        <v>57</v>
      </c>
      <c r="C23" s="65">
        <f>'Пр. 9'!G75</f>
        <v>19500000</v>
      </c>
      <c r="D23" s="65">
        <f>Пр.10!G73+у.у!A12</f>
        <v>17800000</v>
      </c>
      <c r="E23" s="65">
        <f>Пр.10!H73+у.у!B12</f>
        <v>18100000</v>
      </c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workbookViewId="0">
      <selection sqref="A1:F16"/>
    </sheetView>
  </sheetViews>
  <sheetFormatPr defaultColWidth="18.85546875" defaultRowHeight="15"/>
  <cols>
    <col min="1" max="1" width="18.5703125" customWidth="1"/>
    <col min="2" max="2" width="25.85546875" customWidth="1"/>
    <col min="3" max="3" width="36.42578125" customWidth="1"/>
    <col min="4" max="4" width="16" style="37" customWidth="1"/>
    <col min="5" max="5" width="15" customWidth="1"/>
    <col min="6" max="6" width="16" customWidth="1"/>
  </cols>
  <sheetData>
    <row r="1" spans="1:6" ht="15.75">
      <c r="E1" s="415" t="s">
        <v>127</v>
      </c>
      <c r="F1" s="415"/>
    </row>
    <row r="2" spans="1:6" ht="15.75">
      <c r="E2" s="438" t="s">
        <v>33</v>
      </c>
      <c r="F2" s="438"/>
    </row>
    <row r="3" spans="1:6" ht="15.75">
      <c r="E3" s="438" t="s">
        <v>110</v>
      </c>
      <c r="F3" s="438"/>
    </row>
    <row r="4" spans="1:6" ht="15.75">
      <c r="E4" s="438" t="s">
        <v>27</v>
      </c>
      <c r="F4" s="438"/>
    </row>
    <row r="5" spans="1:6" ht="15" customHeight="1">
      <c r="E5" s="438" t="s">
        <v>28</v>
      </c>
      <c r="F5" s="438"/>
    </row>
    <row r="6" spans="1:6" ht="15.75">
      <c r="E6" s="438" t="s">
        <v>551</v>
      </c>
      <c r="F6" s="438"/>
    </row>
    <row r="7" spans="1:6" ht="15.75">
      <c r="D7" s="93"/>
      <c r="E7" s="67"/>
      <c r="F7" s="67"/>
    </row>
    <row r="8" spans="1:6" ht="69" customHeight="1">
      <c r="A8" s="412" t="s">
        <v>499</v>
      </c>
      <c r="B8" s="436"/>
      <c r="C8" s="436"/>
      <c r="D8" s="436"/>
      <c r="E8" s="437"/>
      <c r="F8" s="437"/>
    </row>
    <row r="10" spans="1:6" ht="15.75">
      <c r="A10" s="432" t="s">
        <v>40</v>
      </c>
      <c r="B10" s="432"/>
      <c r="C10" s="432" t="s">
        <v>58</v>
      </c>
      <c r="D10" s="433" t="s">
        <v>42</v>
      </c>
      <c r="E10" s="434"/>
      <c r="F10" s="435"/>
    </row>
    <row r="11" spans="1:6" ht="94.5">
      <c r="A11" s="6" t="s">
        <v>63</v>
      </c>
      <c r="B11" s="20" t="s">
        <v>59</v>
      </c>
      <c r="C11" s="432"/>
      <c r="D11" s="88" t="s">
        <v>150</v>
      </c>
      <c r="E11" s="88" t="s">
        <v>261</v>
      </c>
      <c r="F11" s="88" t="s">
        <v>377</v>
      </c>
    </row>
    <row r="12" spans="1:6" ht="15.75">
      <c r="A12" s="5">
        <v>1</v>
      </c>
      <c r="B12" s="5">
        <v>2</v>
      </c>
      <c r="C12" s="5">
        <v>3</v>
      </c>
      <c r="D12" s="114">
        <v>4</v>
      </c>
      <c r="E12" s="18"/>
      <c r="F12" s="18"/>
    </row>
    <row r="13" spans="1:6" ht="63">
      <c r="A13" s="20">
        <v>923</v>
      </c>
      <c r="B13" s="10"/>
      <c r="C13" s="202" t="s">
        <v>121</v>
      </c>
      <c r="D13" s="115"/>
      <c r="E13" s="25"/>
      <c r="F13" s="25"/>
    </row>
    <row r="14" spans="1:6" ht="47.25">
      <c r="A14" s="189">
        <v>923</v>
      </c>
      <c r="B14" s="20" t="s">
        <v>60</v>
      </c>
      <c r="C14" s="202" t="s">
        <v>452</v>
      </c>
      <c r="D14" s="90">
        <f>D15+D16</f>
        <v>0</v>
      </c>
      <c r="E14" s="23">
        <f t="shared" ref="E14:F14" si="0">E15+E16</f>
        <v>0</v>
      </c>
      <c r="F14" s="23">
        <f t="shared" si="0"/>
        <v>0</v>
      </c>
    </row>
    <row r="15" spans="1:6" ht="50.25" customHeight="1">
      <c r="A15" s="189">
        <v>923</v>
      </c>
      <c r="B15" s="189" t="s">
        <v>61</v>
      </c>
      <c r="C15" s="14" t="s">
        <v>453</v>
      </c>
      <c r="D15" s="116">
        <f>'Пр. 5'!C14</f>
        <v>-19500000</v>
      </c>
      <c r="E15" s="24">
        <f>'Пр. 5'!D14</f>
        <v>-17800000</v>
      </c>
      <c r="F15" s="24">
        <f>'Пр. 5'!E14</f>
        <v>-18100000</v>
      </c>
    </row>
    <row r="16" spans="1:6" ht="49.5" customHeight="1">
      <c r="A16" s="189">
        <v>923</v>
      </c>
      <c r="B16" s="189" t="s">
        <v>62</v>
      </c>
      <c r="C16" s="14" t="s">
        <v>454</v>
      </c>
      <c r="D16" s="116">
        <f>'Пр. 5'!C19</f>
        <v>19500000</v>
      </c>
      <c r="E16" s="24">
        <f>'Пр. 5'!D19</f>
        <v>17800000</v>
      </c>
      <c r="F16" s="24">
        <f>'Пр. 5'!E19</f>
        <v>18100000</v>
      </c>
    </row>
  </sheetData>
  <mergeCells count="10">
    <mergeCell ref="A10:B10"/>
    <mergeCell ref="C10:C11"/>
    <mergeCell ref="D10:F10"/>
    <mergeCell ref="A8:F8"/>
    <mergeCell ref="E1:F1"/>
    <mergeCell ref="E2:F2"/>
    <mergeCell ref="E3:F3"/>
    <mergeCell ref="E4:F4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4"/>
  <sheetViews>
    <sheetView workbookViewId="0">
      <selection sqref="A1:E70"/>
    </sheetView>
  </sheetViews>
  <sheetFormatPr defaultRowHeight="15"/>
  <cols>
    <col min="1" max="1" width="76.140625" style="370" customWidth="1"/>
    <col min="2" max="2" width="11.42578125" style="371" customWidth="1"/>
    <col min="3" max="3" width="17" style="388" customWidth="1"/>
    <col min="4" max="4" width="12.7109375" style="352" customWidth="1"/>
    <col min="5" max="5" width="17.7109375" style="352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440" t="s">
        <v>198</v>
      </c>
      <c r="D1" s="440"/>
      <c r="E1" s="440"/>
    </row>
    <row r="2" spans="1:5" ht="15.75">
      <c r="C2" s="429" t="s">
        <v>33</v>
      </c>
      <c r="D2" s="429"/>
      <c r="E2" s="429"/>
    </row>
    <row r="3" spans="1:5" ht="15.75">
      <c r="C3" s="429" t="s">
        <v>110</v>
      </c>
      <c r="D3" s="429"/>
      <c r="E3" s="429"/>
    </row>
    <row r="4" spans="1:5" ht="15.75">
      <c r="C4" s="429" t="s">
        <v>27</v>
      </c>
      <c r="D4" s="429"/>
      <c r="E4" s="429"/>
    </row>
    <row r="5" spans="1:5" ht="15.75">
      <c r="C5" s="429" t="s">
        <v>28</v>
      </c>
      <c r="D5" s="429"/>
      <c r="E5" s="429"/>
    </row>
    <row r="6" spans="1:5" ht="15.75">
      <c r="C6" s="417" t="s">
        <v>551</v>
      </c>
      <c r="D6" s="417"/>
      <c r="E6" s="417"/>
    </row>
    <row r="7" spans="1:5">
      <c r="C7" s="372"/>
      <c r="D7" s="373"/>
      <c r="E7" s="373"/>
    </row>
    <row r="8" spans="1:5" ht="52.5" customHeight="1">
      <c r="A8" s="439" t="s">
        <v>500</v>
      </c>
      <c r="B8" s="439"/>
      <c r="C8" s="439"/>
      <c r="D8" s="439"/>
      <c r="E8" s="439"/>
    </row>
    <row r="10" spans="1:5" ht="31.5">
      <c r="A10" s="147" t="s">
        <v>34</v>
      </c>
      <c r="B10" s="147" t="s">
        <v>129</v>
      </c>
      <c r="C10" s="148" t="s">
        <v>64</v>
      </c>
      <c r="D10" s="147" t="s">
        <v>65</v>
      </c>
      <c r="E10" s="147" t="s">
        <v>42</v>
      </c>
    </row>
    <row r="11" spans="1:5" ht="15.75">
      <c r="C11" s="148"/>
      <c r="D11" s="147"/>
      <c r="E11" s="147" t="s">
        <v>150</v>
      </c>
    </row>
    <row r="12" spans="1:5" ht="31.5">
      <c r="A12" s="151" t="s">
        <v>471</v>
      </c>
      <c r="B12" s="147"/>
      <c r="C12" s="148" t="s">
        <v>183</v>
      </c>
      <c r="D12" s="147"/>
      <c r="E12" s="347">
        <f>E70</f>
        <v>19500000</v>
      </c>
    </row>
    <row r="13" spans="1:5" s="31" customFormat="1" ht="56.25">
      <c r="A13" s="356" t="s">
        <v>472</v>
      </c>
      <c r="B13" s="358"/>
      <c r="C13" s="148" t="s">
        <v>268</v>
      </c>
      <c r="D13" s="147"/>
      <c r="E13" s="347">
        <f>E14+E19+E22+E25+E27+E29+E32</f>
        <v>7666363.46</v>
      </c>
    </row>
    <row r="14" spans="1:5" ht="31.5">
      <c r="A14" s="151" t="s">
        <v>262</v>
      </c>
      <c r="B14" s="148"/>
      <c r="C14" s="148" t="s">
        <v>323</v>
      </c>
      <c r="D14" s="147"/>
      <c r="E14" s="347">
        <f>E15+E16+E17+E18</f>
        <v>5769000</v>
      </c>
    </row>
    <row r="15" spans="1:5" ht="78.75">
      <c r="A15" s="153" t="s">
        <v>189</v>
      </c>
      <c r="B15" s="134" t="s">
        <v>130</v>
      </c>
      <c r="C15" s="134" t="s">
        <v>269</v>
      </c>
      <c r="D15" s="150">
        <v>100</v>
      </c>
      <c r="E15" s="374">
        <f>'Пр. 9'!G15</f>
        <v>937000</v>
      </c>
    </row>
    <row r="16" spans="1:5" ht="78.75">
      <c r="A16" s="153" t="s">
        <v>190</v>
      </c>
      <c r="B16" s="134" t="s">
        <v>131</v>
      </c>
      <c r="C16" s="134" t="s">
        <v>270</v>
      </c>
      <c r="D16" s="150">
        <v>100</v>
      </c>
      <c r="E16" s="374">
        <f>'Пр. 9'!G18</f>
        <v>3392000</v>
      </c>
    </row>
    <row r="17" spans="1:5" ht="47.25">
      <c r="A17" s="153" t="s">
        <v>421</v>
      </c>
      <c r="B17" s="134" t="s">
        <v>131</v>
      </c>
      <c r="C17" s="134" t="s">
        <v>270</v>
      </c>
      <c r="D17" s="150">
        <v>200</v>
      </c>
      <c r="E17" s="374">
        <f>'Пр. 9'!G19</f>
        <v>1400000</v>
      </c>
    </row>
    <row r="18" spans="1:5" ht="31.5">
      <c r="A18" s="153" t="s">
        <v>192</v>
      </c>
      <c r="B18" s="134" t="s">
        <v>131</v>
      </c>
      <c r="C18" s="134" t="s">
        <v>270</v>
      </c>
      <c r="D18" s="150">
        <v>800</v>
      </c>
      <c r="E18" s="374">
        <f>'Пр. 9'!G20</f>
        <v>40000</v>
      </c>
    </row>
    <row r="19" spans="1:5" ht="31.5">
      <c r="A19" s="151" t="s">
        <v>263</v>
      </c>
      <c r="B19" s="148"/>
      <c r="C19" s="148" t="s">
        <v>324</v>
      </c>
      <c r="D19" s="147"/>
      <c r="E19" s="347">
        <f>E20+E21</f>
        <v>11736.18</v>
      </c>
    </row>
    <row r="20" spans="1:5" ht="63">
      <c r="A20" s="153" t="s">
        <v>422</v>
      </c>
      <c r="B20" s="134" t="s">
        <v>135</v>
      </c>
      <c r="C20" s="134" t="s">
        <v>271</v>
      </c>
      <c r="D20" s="150">
        <v>200</v>
      </c>
      <c r="E20" s="374">
        <f>'Пр. 9'!G26</f>
        <v>10736.18</v>
      </c>
    </row>
    <row r="21" spans="1:5" ht="47.25">
      <c r="A21" s="153" t="s">
        <v>423</v>
      </c>
      <c r="B21" s="134" t="s">
        <v>135</v>
      </c>
      <c r="C21" s="134" t="s">
        <v>272</v>
      </c>
      <c r="D21" s="150">
        <v>200</v>
      </c>
      <c r="E21" s="374">
        <f>'Пр. 9'!G27</f>
        <v>1000</v>
      </c>
    </row>
    <row r="22" spans="1:5" ht="31.5">
      <c r="A22" s="151" t="s">
        <v>264</v>
      </c>
      <c r="B22" s="148"/>
      <c r="C22" s="148" t="s">
        <v>325</v>
      </c>
      <c r="D22" s="147"/>
      <c r="E22" s="347">
        <f>E23+E24</f>
        <v>232400</v>
      </c>
    </row>
    <row r="23" spans="1:5" ht="78.75">
      <c r="A23" s="153" t="s">
        <v>194</v>
      </c>
      <c r="B23" s="134" t="s">
        <v>136</v>
      </c>
      <c r="C23" s="134" t="s">
        <v>273</v>
      </c>
      <c r="D23" s="150">
        <v>100</v>
      </c>
      <c r="E23" s="374">
        <f>'Пр. 9'!G30</f>
        <v>190000</v>
      </c>
    </row>
    <row r="24" spans="1:5" ht="47.25">
      <c r="A24" s="153" t="s">
        <v>424</v>
      </c>
      <c r="B24" s="134" t="s">
        <v>136</v>
      </c>
      <c r="C24" s="134" t="s">
        <v>273</v>
      </c>
      <c r="D24" s="150">
        <v>200</v>
      </c>
      <c r="E24" s="374">
        <f>'Пр. 9'!G31</f>
        <v>42400</v>
      </c>
    </row>
    <row r="25" spans="1:5" ht="31.5">
      <c r="A25" s="151" t="s">
        <v>265</v>
      </c>
      <c r="B25" s="148"/>
      <c r="C25" s="148" t="s">
        <v>326</v>
      </c>
      <c r="D25" s="147"/>
      <c r="E25" s="347">
        <f>E26</f>
        <v>27491.279999999999</v>
      </c>
    </row>
    <row r="26" spans="1:5" ht="63">
      <c r="A26" s="153" t="s">
        <v>193</v>
      </c>
      <c r="B26" s="134" t="s">
        <v>134</v>
      </c>
      <c r="C26" s="134" t="s">
        <v>274</v>
      </c>
      <c r="D26" s="150">
        <v>500</v>
      </c>
      <c r="E26" s="348">
        <f>'Пр. 9'!G22</f>
        <v>27491.279999999999</v>
      </c>
    </row>
    <row r="27" spans="1:5" ht="31.5">
      <c r="A27" s="151" t="s">
        <v>266</v>
      </c>
      <c r="B27" s="148"/>
      <c r="C27" s="148" t="s">
        <v>327</v>
      </c>
      <c r="D27" s="147"/>
      <c r="E27" s="347">
        <f>E28</f>
        <v>230000</v>
      </c>
    </row>
    <row r="28" spans="1:5" ht="37.5" customHeight="1">
      <c r="A28" s="153" t="s">
        <v>196</v>
      </c>
      <c r="B28" s="134" t="s">
        <v>143</v>
      </c>
      <c r="C28" s="134" t="s">
        <v>298</v>
      </c>
      <c r="D28" s="150">
        <v>300</v>
      </c>
      <c r="E28" s="348">
        <f>'Пр. 9'!G52</f>
        <v>230000</v>
      </c>
    </row>
    <row r="29" spans="1:5" ht="31.5">
      <c r="A29" s="151" t="s">
        <v>267</v>
      </c>
      <c r="B29" s="148"/>
      <c r="C29" s="148" t="s">
        <v>328</v>
      </c>
      <c r="D29" s="147"/>
      <c r="E29" s="347">
        <f>E30+E31</f>
        <v>1145736</v>
      </c>
    </row>
    <row r="30" spans="1:5" ht="110.25">
      <c r="A30" s="169" t="s">
        <v>425</v>
      </c>
      <c r="B30" s="159" t="s">
        <v>260</v>
      </c>
      <c r="C30" s="134" t="s">
        <v>275</v>
      </c>
      <c r="D30" s="150">
        <v>200</v>
      </c>
      <c r="E30" s="340">
        <f>'Пр. 9'!G39</f>
        <v>357005</v>
      </c>
    </row>
    <row r="31" spans="1:5" ht="63">
      <c r="A31" s="169" t="s">
        <v>426</v>
      </c>
      <c r="B31" s="159" t="s">
        <v>260</v>
      </c>
      <c r="C31" s="134" t="s">
        <v>276</v>
      </c>
      <c r="D31" s="150">
        <v>200</v>
      </c>
      <c r="E31" s="340">
        <f>'Пр. 9'!G40</f>
        <v>788731</v>
      </c>
    </row>
    <row r="32" spans="1:5" ht="31.5">
      <c r="A32" s="151" t="s">
        <v>537</v>
      </c>
      <c r="B32" s="148" t="s">
        <v>532</v>
      </c>
      <c r="C32" s="148" t="s">
        <v>538</v>
      </c>
      <c r="D32" s="347"/>
      <c r="E32" s="375">
        <f>E33</f>
        <v>250000</v>
      </c>
    </row>
    <row r="33" spans="1:5" ht="78.75">
      <c r="A33" s="169" t="s">
        <v>535</v>
      </c>
      <c r="B33" s="134" t="s">
        <v>532</v>
      </c>
      <c r="C33" s="134" t="s">
        <v>536</v>
      </c>
      <c r="D33" s="376">
        <v>200</v>
      </c>
      <c r="E33" s="340">
        <f>'Пр. 9'!G42</f>
        <v>250000</v>
      </c>
    </row>
    <row r="34" spans="1:5" s="31" customFormat="1" ht="56.25">
      <c r="A34" s="356" t="s">
        <v>473</v>
      </c>
      <c r="B34" s="358"/>
      <c r="C34" s="148" t="s">
        <v>279</v>
      </c>
      <c r="D34" s="147"/>
      <c r="E34" s="347">
        <f>E35+E37</f>
        <v>1050000</v>
      </c>
    </row>
    <row r="35" spans="1:5" ht="15.75">
      <c r="A35" s="151" t="s">
        <v>305</v>
      </c>
      <c r="B35" s="148"/>
      <c r="C35" s="148" t="s">
        <v>277</v>
      </c>
      <c r="D35" s="147"/>
      <c r="E35" s="347">
        <f>E36</f>
        <v>950000</v>
      </c>
    </row>
    <row r="36" spans="1:5" s="35" customFormat="1" ht="63.75" thickBot="1">
      <c r="A36" s="377" t="s">
        <v>207</v>
      </c>
      <c r="B36" s="378" t="s">
        <v>138</v>
      </c>
      <c r="C36" s="378" t="s">
        <v>278</v>
      </c>
      <c r="D36" s="379">
        <v>200</v>
      </c>
      <c r="E36" s="380">
        <f>'Пр. 9'!G34</f>
        <v>950000</v>
      </c>
    </row>
    <row r="37" spans="1:5" s="32" customFormat="1" ht="15.75">
      <c r="A37" s="151" t="s">
        <v>306</v>
      </c>
      <c r="B37" s="148"/>
      <c r="C37" s="148" t="s">
        <v>307</v>
      </c>
      <c r="D37" s="147"/>
      <c r="E37" s="347">
        <f>E38</f>
        <v>100000</v>
      </c>
    </row>
    <row r="38" spans="1:5" s="35" customFormat="1" ht="63">
      <c r="A38" s="153" t="s">
        <v>308</v>
      </c>
      <c r="B38" s="134" t="s">
        <v>318</v>
      </c>
      <c r="C38" s="134" t="s">
        <v>303</v>
      </c>
      <c r="D38" s="150">
        <v>800</v>
      </c>
      <c r="E38" s="374">
        <f>'Пр. 9'!G24</f>
        <v>100000</v>
      </c>
    </row>
    <row r="39" spans="1:5" ht="56.25">
      <c r="A39" s="356" t="s">
        <v>474</v>
      </c>
      <c r="B39" s="381"/>
      <c r="C39" s="170" t="s">
        <v>280</v>
      </c>
      <c r="D39" s="177"/>
      <c r="E39" s="347">
        <f>E40+E44+E46+E48</f>
        <v>2217781</v>
      </c>
    </row>
    <row r="40" spans="1:5" ht="15.75">
      <c r="A40" s="151" t="s">
        <v>184</v>
      </c>
      <c r="B40" s="148"/>
      <c r="C40" s="148" t="s">
        <v>281</v>
      </c>
      <c r="D40" s="147"/>
      <c r="E40" s="347">
        <f>E41+E42+E43</f>
        <v>522781</v>
      </c>
    </row>
    <row r="41" spans="1:5" s="35" customFormat="1" ht="47.25">
      <c r="A41" s="153" t="s">
        <v>427</v>
      </c>
      <c r="B41" s="134" t="s">
        <v>140</v>
      </c>
      <c r="C41" s="134" t="s">
        <v>282</v>
      </c>
      <c r="D41" s="150">
        <v>200</v>
      </c>
      <c r="E41" s="348">
        <f>'Пр. 9'!G48</f>
        <v>200000</v>
      </c>
    </row>
    <row r="42" spans="1:5" s="35" customFormat="1" ht="110.25">
      <c r="A42" s="290" t="s">
        <v>552</v>
      </c>
      <c r="B42" s="159" t="s">
        <v>260</v>
      </c>
      <c r="C42" s="134" t="s">
        <v>477</v>
      </c>
      <c r="D42" s="150">
        <v>200</v>
      </c>
      <c r="E42" s="340">
        <f>'Пр. 9'!G37</f>
        <v>322781</v>
      </c>
    </row>
    <row r="43" spans="1:5" s="35" customFormat="1" ht="78.75">
      <c r="A43" s="290" t="s">
        <v>491</v>
      </c>
      <c r="B43" s="159" t="s">
        <v>260</v>
      </c>
      <c r="C43" s="134" t="s">
        <v>486</v>
      </c>
      <c r="D43" s="150">
        <v>200</v>
      </c>
      <c r="E43" s="340">
        <f>'Пр. 9'!G38</f>
        <v>0</v>
      </c>
    </row>
    <row r="44" spans="1:5" s="32" customFormat="1" ht="31.5">
      <c r="A44" s="151" t="s">
        <v>185</v>
      </c>
      <c r="B44" s="148"/>
      <c r="C44" s="148" t="s">
        <v>283</v>
      </c>
      <c r="D44" s="147"/>
      <c r="E44" s="347">
        <f>E45</f>
        <v>1150000</v>
      </c>
    </row>
    <row r="45" spans="1:5" s="35" customFormat="1" ht="48" thickBot="1">
      <c r="A45" s="377" t="s">
        <v>428</v>
      </c>
      <c r="B45" s="378" t="s">
        <v>140</v>
      </c>
      <c r="C45" s="378" t="s">
        <v>284</v>
      </c>
      <c r="D45" s="379">
        <v>200</v>
      </c>
      <c r="E45" s="380">
        <f>'Пр. 9'!G49</f>
        <v>1150000</v>
      </c>
    </row>
    <row r="46" spans="1:5" s="32" customFormat="1" ht="15.75">
      <c r="A46" s="151" t="s">
        <v>358</v>
      </c>
      <c r="B46" s="148"/>
      <c r="C46" s="148" t="s">
        <v>359</v>
      </c>
      <c r="D46" s="147"/>
      <c r="E46" s="347">
        <f>E47</f>
        <v>210000</v>
      </c>
    </row>
    <row r="47" spans="1:5" s="35" customFormat="1" ht="48" thickBot="1">
      <c r="A47" s="377" t="s">
        <v>429</v>
      </c>
      <c r="B47" s="378"/>
      <c r="C47" s="378" t="s">
        <v>357</v>
      </c>
      <c r="D47" s="379">
        <v>200</v>
      </c>
      <c r="E47" s="380">
        <f>'Пр. 9'!G46</f>
        <v>210000</v>
      </c>
    </row>
    <row r="48" spans="1:5" s="32" customFormat="1" ht="31.5">
      <c r="A48" s="151" t="s">
        <v>360</v>
      </c>
      <c r="B48" s="148"/>
      <c r="C48" s="148" t="s">
        <v>361</v>
      </c>
      <c r="D48" s="147"/>
      <c r="E48" s="347">
        <f>E49</f>
        <v>335000</v>
      </c>
    </row>
    <row r="49" spans="1:8" s="35" customFormat="1" ht="48" thickBot="1">
      <c r="A49" s="377" t="s">
        <v>430</v>
      </c>
      <c r="B49" s="378" t="s">
        <v>251</v>
      </c>
      <c r="C49" s="378" t="s">
        <v>362</v>
      </c>
      <c r="D49" s="379">
        <v>200</v>
      </c>
      <c r="E49" s="380">
        <f>'Пр. 9'!G45</f>
        <v>335000</v>
      </c>
    </row>
    <row r="50" spans="1:8" s="131" customFormat="1" ht="57.75" customHeight="1">
      <c r="A50" s="356" t="s">
        <v>475</v>
      </c>
      <c r="B50" s="381"/>
      <c r="C50" s="170" t="s">
        <v>285</v>
      </c>
      <c r="D50" s="177"/>
      <c r="E50" s="382">
        <f>E51+E57+E59+E61+E66+E68</f>
        <v>8565855.5399999991</v>
      </c>
    </row>
    <row r="51" spans="1:8" s="32" customFormat="1" ht="31.5">
      <c r="A51" s="151" t="s">
        <v>186</v>
      </c>
      <c r="B51" s="148" t="s">
        <v>142</v>
      </c>
      <c r="C51" s="148" t="s">
        <v>286</v>
      </c>
      <c r="D51" s="147"/>
      <c r="E51" s="347">
        <f>E52+E53+E54+E55+E56</f>
        <v>4916947</v>
      </c>
    </row>
    <row r="52" spans="1:8" s="35" customFormat="1" ht="78.75">
      <c r="A52" s="153" t="s">
        <v>210</v>
      </c>
      <c r="B52" s="134" t="s">
        <v>142</v>
      </c>
      <c r="C52" s="134" t="s">
        <v>287</v>
      </c>
      <c r="D52" s="150">
        <v>100</v>
      </c>
      <c r="E52" s="348">
        <f>'Пр. 9'!G57</f>
        <v>1711902</v>
      </c>
    </row>
    <row r="53" spans="1:8" s="35" customFormat="1" ht="94.5">
      <c r="A53" s="153" t="s">
        <v>206</v>
      </c>
      <c r="B53" s="134" t="s">
        <v>142</v>
      </c>
      <c r="C53" s="134" t="s">
        <v>288</v>
      </c>
      <c r="D53" s="150">
        <v>100</v>
      </c>
      <c r="E53" s="348">
        <f>'Пр. 9'!G58</f>
        <v>32545</v>
      </c>
    </row>
    <row r="54" spans="1:8" s="35" customFormat="1" ht="47.25">
      <c r="A54" s="153" t="s">
        <v>431</v>
      </c>
      <c r="B54" s="134" t="s">
        <v>142</v>
      </c>
      <c r="C54" s="134" t="s">
        <v>287</v>
      </c>
      <c r="D54" s="150">
        <v>200</v>
      </c>
      <c r="E54" s="348">
        <f>'Пр. 9'!G59</f>
        <v>3120000</v>
      </c>
    </row>
    <row r="55" spans="1:8" s="35" customFormat="1" ht="31.5">
      <c r="A55" s="153" t="s">
        <v>212</v>
      </c>
      <c r="B55" s="134" t="s">
        <v>142</v>
      </c>
      <c r="C55" s="134" t="s">
        <v>287</v>
      </c>
      <c r="D55" s="150">
        <v>800</v>
      </c>
      <c r="E55" s="348">
        <f>'Пр. 9'!G60</f>
        <v>52500</v>
      </c>
    </row>
    <row r="56" spans="1:8" s="35" customFormat="1" ht="31.5">
      <c r="A56" s="153" t="s">
        <v>489</v>
      </c>
      <c r="B56" s="134" t="s">
        <v>142</v>
      </c>
      <c r="C56" s="134" t="s">
        <v>488</v>
      </c>
      <c r="D56" s="150">
        <v>200</v>
      </c>
      <c r="E56" s="348">
        <f>'Пр. 9'!G61</f>
        <v>0</v>
      </c>
    </row>
    <row r="57" spans="1:8" s="32" customFormat="1" ht="31.5">
      <c r="A57" s="151" t="s">
        <v>187</v>
      </c>
      <c r="B57" s="148"/>
      <c r="C57" s="148" t="s">
        <v>289</v>
      </c>
      <c r="D57" s="147"/>
      <c r="E57" s="347">
        <f>E58</f>
        <v>100000</v>
      </c>
    </row>
    <row r="58" spans="1:8" s="35" customFormat="1" ht="47.25">
      <c r="A58" s="153" t="s">
        <v>432</v>
      </c>
      <c r="B58" s="134" t="s">
        <v>379</v>
      </c>
      <c r="C58" s="134" t="s">
        <v>290</v>
      </c>
      <c r="D58" s="150">
        <v>200</v>
      </c>
      <c r="E58" s="348">
        <f>'Пр. 9'!G72</f>
        <v>100000</v>
      </c>
    </row>
    <row r="59" spans="1:8" s="32" customFormat="1" ht="31.5">
      <c r="A59" s="151" t="s">
        <v>188</v>
      </c>
      <c r="B59" s="148"/>
      <c r="C59" s="148" t="s">
        <v>291</v>
      </c>
      <c r="D59" s="147"/>
      <c r="E59" s="347">
        <f>E60</f>
        <v>500000</v>
      </c>
    </row>
    <row r="60" spans="1:8" s="35" customFormat="1" ht="47.25">
      <c r="A60" s="383" t="s">
        <v>433</v>
      </c>
      <c r="B60" s="384" t="s">
        <v>140</v>
      </c>
      <c r="C60" s="384" t="s">
        <v>292</v>
      </c>
      <c r="D60" s="385">
        <v>200</v>
      </c>
      <c r="E60" s="386">
        <f>'Пр. 9'!G74</f>
        <v>500000</v>
      </c>
    </row>
    <row r="61" spans="1:8" s="32" customFormat="1" ht="31.5">
      <c r="A61" s="151" t="s">
        <v>220</v>
      </c>
      <c r="B61" s="148"/>
      <c r="C61" s="148" t="s">
        <v>293</v>
      </c>
      <c r="D61" s="147"/>
      <c r="E61" s="347">
        <f>E62+E63+E64+E65</f>
        <v>1198010.54</v>
      </c>
      <c r="F61" s="63"/>
    </row>
    <row r="62" spans="1:8" s="35" customFormat="1" ht="94.5">
      <c r="A62" s="153" t="s">
        <v>221</v>
      </c>
      <c r="B62" s="134" t="s">
        <v>142</v>
      </c>
      <c r="C62" s="134" t="s">
        <v>476</v>
      </c>
      <c r="D62" s="150">
        <v>100</v>
      </c>
      <c r="E62" s="348">
        <f>'Пр. 9'!G63</f>
        <v>649606.67999999993</v>
      </c>
      <c r="F62" s="64"/>
      <c r="G62" s="64"/>
      <c r="H62" s="64"/>
    </row>
    <row r="63" spans="1:8" s="35" customFormat="1" ht="63">
      <c r="A63" s="153" t="s">
        <v>434</v>
      </c>
      <c r="B63" s="134" t="s">
        <v>142</v>
      </c>
      <c r="C63" s="134" t="s">
        <v>476</v>
      </c>
      <c r="D63" s="150">
        <v>200</v>
      </c>
      <c r="E63" s="348">
        <f>'Пр. 9'!G64</f>
        <v>117234.4</v>
      </c>
    </row>
    <row r="64" spans="1:8" s="35" customFormat="1" ht="110.25">
      <c r="A64" s="153" t="s">
        <v>223</v>
      </c>
      <c r="B64" s="134" t="s">
        <v>142</v>
      </c>
      <c r="C64" s="134" t="s">
        <v>294</v>
      </c>
      <c r="D64" s="150">
        <v>100</v>
      </c>
      <c r="E64" s="348">
        <f>'Пр. 9'!G65</f>
        <v>409611</v>
      </c>
    </row>
    <row r="65" spans="1:5" s="35" customFormat="1" ht="96.75" customHeight="1">
      <c r="A65" s="153" t="s">
        <v>224</v>
      </c>
      <c r="B65" s="134" t="s">
        <v>142</v>
      </c>
      <c r="C65" s="134" t="s">
        <v>295</v>
      </c>
      <c r="D65" s="150">
        <v>100</v>
      </c>
      <c r="E65" s="348">
        <f>'Пр. 9'!G66</f>
        <v>21558.46</v>
      </c>
    </row>
    <row r="66" spans="1:5" s="35" customFormat="1" ht="31.5">
      <c r="A66" s="168" t="s">
        <v>226</v>
      </c>
      <c r="B66" s="170"/>
      <c r="C66" s="170" t="s">
        <v>296</v>
      </c>
      <c r="D66" s="177"/>
      <c r="E66" s="382">
        <f>E67</f>
        <v>1200000</v>
      </c>
    </row>
    <row r="67" spans="1:5" s="35" customFormat="1" ht="47.25">
      <c r="A67" s="153" t="s">
        <v>435</v>
      </c>
      <c r="B67" s="134" t="s">
        <v>142</v>
      </c>
      <c r="C67" s="134" t="s">
        <v>297</v>
      </c>
      <c r="D67" s="150">
        <v>200</v>
      </c>
      <c r="E67" s="348">
        <f>'Пр. 9'!G68</f>
        <v>1200000</v>
      </c>
    </row>
    <row r="68" spans="1:5" s="32" customFormat="1" ht="47.25">
      <c r="A68" s="151" t="s">
        <v>468</v>
      </c>
      <c r="B68" s="148" t="s">
        <v>142</v>
      </c>
      <c r="C68" s="148" t="s">
        <v>469</v>
      </c>
      <c r="D68" s="147"/>
      <c r="E68" s="347">
        <f>E69</f>
        <v>650898</v>
      </c>
    </row>
    <row r="69" spans="1:5" s="35" customFormat="1" ht="94.5">
      <c r="A69" s="153" t="s">
        <v>214</v>
      </c>
      <c r="B69" s="134" t="s">
        <v>142</v>
      </c>
      <c r="C69" s="134" t="s">
        <v>467</v>
      </c>
      <c r="D69" s="150">
        <v>100</v>
      </c>
      <c r="E69" s="348">
        <f>безвозм.пост.!C9</f>
        <v>650898</v>
      </c>
    </row>
    <row r="70" spans="1:5" ht="15.75">
      <c r="A70" s="151" t="s">
        <v>554</v>
      </c>
      <c r="B70" s="147"/>
      <c r="C70" s="134"/>
      <c r="D70" s="150"/>
      <c r="E70" s="387">
        <f>E13+E34+E39+E50</f>
        <v>19500000</v>
      </c>
    </row>
    <row r="74" spans="1:5">
      <c r="E74" s="351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5</vt:i4>
      </vt:variant>
    </vt:vector>
  </HeadingPairs>
  <TitlesOfParts>
    <vt:vector size="21" baseType="lpstr">
      <vt:lpstr>безвозм.пост.</vt:lpstr>
      <vt:lpstr>план работы</vt:lpstr>
      <vt:lpstr>Пр. 1</vt:lpstr>
      <vt:lpstr>Пр. 2</vt:lpstr>
      <vt:lpstr>Пр. 3</vt:lpstr>
      <vt:lpstr>Пр. 4</vt:lpstr>
      <vt:lpstr>Пр. 5</vt:lpstr>
      <vt:lpstr>Пр. 6</vt:lpstr>
      <vt:lpstr>Пр. 7 </vt:lpstr>
      <vt:lpstr>Пр. 8</vt:lpstr>
      <vt:lpstr>Пр. 9</vt:lpstr>
      <vt:lpstr>Пр.10</vt:lpstr>
      <vt:lpstr>Пр. 11</vt:lpstr>
      <vt:lpstr>Пр. 12</vt:lpstr>
      <vt:lpstr>Пр. 13</vt:lpstr>
      <vt:lpstr>у.у</vt:lpstr>
      <vt:lpstr>безвозм.пост.!Область_печати</vt:lpstr>
      <vt:lpstr>'план работы'!Область_печати</vt:lpstr>
      <vt:lpstr>'Пр. 5'!Область_печати</vt:lpstr>
      <vt:lpstr>'Пр. 9'!Область_печати</vt:lpstr>
      <vt:lpstr>Пр.10!Область_печати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2020-12-28T06:18:47Z</cp:lastPrinted>
  <dcterms:created xsi:type="dcterms:W3CDTF">2016-06-27T10:52:24Z</dcterms:created>
  <dcterms:modified xsi:type="dcterms:W3CDTF">2020-12-28T07:05:59Z</dcterms:modified>
</cp:coreProperties>
</file>