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76" firstSheet="2" activeTab="14"/>
  </bookViews>
  <sheets>
    <sheet name="безвозм.пост." sheetId="25" state="hidden" r:id="rId1"/>
    <sheet name="план работы" sheetId="32" state="hidden" r:id="rId2"/>
    <sheet name="Пр. 1" sheetId="2" r:id="rId3"/>
    <sheet name="Пр. 2" sheetId="1" r:id="rId4"/>
    <sheet name="Пр. 3" sheetId="4" r:id="rId5"/>
    <sheet name="Пр. 4" sheetId="27" r:id="rId6"/>
    <sheet name="Пр. 5" sheetId="16" r:id="rId7"/>
    <sheet name="Пр. 6" sheetId="8" r:id="rId8"/>
    <sheet name="Пр. 7 " sheetId="30" r:id="rId9"/>
    <sheet name="Пр. 8" sheetId="31" r:id="rId10"/>
    <sheet name="Пр. 9" sheetId="17" r:id="rId11"/>
    <sheet name="Пр.10" sheetId="23" r:id="rId12"/>
    <sheet name="Пр. 11" sheetId="21" r:id="rId13"/>
    <sheet name="Пр. 12" sheetId="19" r:id="rId14"/>
    <sheet name="Пр. 13" sheetId="13" r:id="rId15"/>
    <sheet name="у.у" sheetId="38" state="hidden" r:id="rId16"/>
  </sheets>
  <definedNames>
    <definedName name="_xlnm.Print_Area" localSheetId="0">безвозм.пост.!$B$1:$E$61</definedName>
    <definedName name="_xlnm.Print_Area" localSheetId="6">'Пр. 5'!$A$1:$E$26</definedName>
    <definedName name="_xlnm.Print_Area" localSheetId="10">'Пр. 9'!$A$1:$G$73</definedName>
    <definedName name="_xlnm.Print_Area" localSheetId="11">Пр.10!$A$1:$H$71</definedName>
  </definedNames>
  <calcPr calcId="124519"/>
</workbook>
</file>

<file path=xl/calcChain.xml><?xml version="1.0" encoding="utf-8"?>
<calcChain xmlns="http://schemas.openxmlformats.org/spreadsheetml/2006/main">
  <c r="E22" i="25"/>
  <c r="D23" l="1"/>
  <c r="D22"/>
  <c r="C35"/>
  <c r="C36" s="1"/>
  <c r="C31"/>
  <c r="C32" s="1"/>
  <c r="H41" i="23"/>
  <c r="H40" s="1"/>
  <c r="G41"/>
  <c r="G40" s="1"/>
  <c r="H43"/>
  <c r="G43"/>
  <c r="G21" i="17"/>
  <c r="C17" i="21" s="1"/>
  <c r="H22" i="23"/>
  <c r="G22"/>
  <c r="C15" i="1"/>
  <c r="E44" i="32"/>
  <c r="E40"/>
  <c r="E34"/>
  <c r="E33" s="1"/>
  <c r="E24"/>
  <c r="E23"/>
  <c r="E7"/>
  <c r="E3" s="1"/>
  <c r="G29" i="17"/>
  <c r="F41" i="31"/>
  <c r="E41"/>
  <c r="E19" i="1"/>
  <c r="C23" i="32" l="1"/>
  <c r="C7"/>
  <c r="C34"/>
  <c r="C44"/>
  <c r="C33" s="1"/>
  <c r="G57" i="17" s="1"/>
  <c r="C24" i="32"/>
  <c r="D5" i="25"/>
  <c r="C5"/>
  <c r="C21"/>
  <c r="G38" i="23"/>
  <c r="G59" l="1"/>
  <c r="C3" i="32"/>
  <c r="G59" i="17"/>
  <c r="E54" i="30" s="1"/>
  <c r="G38" i="17"/>
  <c r="E41" i="30" s="1"/>
  <c r="E23" i="25"/>
  <c r="H30" i="23"/>
  <c r="H31"/>
  <c r="G31"/>
  <c r="G30"/>
  <c r="G31" i="17"/>
  <c r="G30"/>
  <c r="E5" i="25"/>
  <c r="E67" i="30"/>
  <c r="E66" s="1"/>
  <c r="E21" i="25" l="1"/>
  <c r="D21"/>
  <c r="C10" l="1"/>
  <c r="H66" i="23"/>
  <c r="F62" i="31" s="1"/>
  <c r="F61" s="1"/>
  <c r="G66" i="23"/>
  <c r="E62" i="31" s="1"/>
  <c r="E61" s="1"/>
  <c r="G68" i="17"/>
  <c r="G67" s="1"/>
  <c r="G19" i="23"/>
  <c r="H38"/>
  <c r="H37"/>
  <c r="F40" i="31" s="1"/>
  <c r="G37" i="23"/>
  <c r="E40" i="31" s="1"/>
  <c r="G39" i="17"/>
  <c r="G37"/>
  <c r="E40" i="30" l="1"/>
  <c r="C11" i="25"/>
  <c r="H65" i="23"/>
  <c r="G65"/>
  <c r="E30" i="31"/>
  <c r="G47" i="17"/>
  <c r="E69" i="1"/>
  <c r="D69"/>
  <c r="E73"/>
  <c r="D73"/>
  <c r="C69"/>
  <c r="C40" i="32" l="1"/>
  <c r="G54" i="23"/>
  <c r="H54" s="1"/>
  <c r="A12" i="4" l="1"/>
  <c r="E22" i="1"/>
  <c r="E21" s="1"/>
  <c r="D22"/>
  <c r="D21" s="1"/>
  <c r="C22"/>
  <c r="C21" s="1"/>
  <c r="H20" i="23"/>
  <c r="H19"/>
  <c r="G18"/>
  <c r="H18" s="1"/>
  <c r="G15"/>
  <c r="H15" s="1"/>
  <c r="C66" i="1"/>
  <c r="D66"/>
  <c r="C17"/>
  <c r="G46" i="17"/>
  <c r="G34"/>
  <c r="H53" i="23" l="1"/>
  <c r="G54" i="17"/>
  <c r="G45" i="23"/>
  <c r="H45" s="1"/>
  <c r="G45" i="17"/>
  <c r="D42" i="25"/>
  <c r="E42"/>
  <c r="C42"/>
  <c r="B13" i="4"/>
  <c r="H64" i="23"/>
  <c r="G64"/>
  <c r="G63" s="1"/>
  <c r="G44" i="17"/>
  <c r="G62"/>
  <c r="C18" i="25" l="1"/>
  <c r="E45" i="30"/>
  <c r="E44" s="1"/>
  <c r="H39" i="23" l="1"/>
  <c r="G39"/>
  <c r="H42"/>
  <c r="G42"/>
  <c r="E27" i="21" l="1"/>
  <c r="D27"/>
  <c r="H36" i="23"/>
  <c r="H35" s="1"/>
  <c r="G36"/>
  <c r="G35" s="1"/>
  <c r="H59"/>
  <c r="H60"/>
  <c r="G60"/>
  <c r="H61"/>
  <c r="G61"/>
  <c r="D34" i="25"/>
  <c r="E34"/>
  <c r="D80" i="1"/>
  <c r="D79" s="1"/>
  <c r="D78" s="1"/>
  <c r="E80"/>
  <c r="E79" s="1"/>
  <c r="E78" s="1"/>
  <c r="C80"/>
  <c r="C79" s="1"/>
  <c r="C78" s="1"/>
  <c r="G62" i="23" l="1"/>
  <c r="D18" i="25"/>
  <c r="D84" i="1" s="1"/>
  <c r="H62" i="23"/>
  <c r="E18" i="25"/>
  <c r="E84" i="1" s="1"/>
  <c r="E66"/>
  <c r="C13" i="4"/>
  <c r="D13"/>
  <c r="D77" i="1"/>
  <c r="E77"/>
  <c r="C77"/>
  <c r="H21" i="23" l="1"/>
  <c r="F15" i="31"/>
  <c r="F16"/>
  <c r="F17"/>
  <c r="F18"/>
  <c r="F20"/>
  <c r="F21"/>
  <c r="F23"/>
  <c r="F24"/>
  <c r="F26"/>
  <c r="F28"/>
  <c r="F30"/>
  <c r="F31"/>
  <c r="F34"/>
  <c r="F36"/>
  <c r="F39"/>
  <c r="F38" s="1"/>
  <c r="F43"/>
  <c r="F47"/>
  <c r="F48"/>
  <c r="F49"/>
  <c r="F55"/>
  <c r="F56"/>
  <c r="F57"/>
  <c r="E36"/>
  <c r="E36" i="30"/>
  <c r="E35" s="1"/>
  <c r="G68" i="23"/>
  <c r="F46" i="31"/>
  <c r="D17" i="1"/>
  <c r="E17"/>
  <c r="G72" i="17"/>
  <c r="G40"/>
  <c r="G36" s="1"/>
  <c r="C38" i="1"/>
  <c r="C37" s="1"/>
  <c r="C36" s="1"/>
  <c r="D38"/>
  <c r="D37" s="1"/>
  <c r="D36" s="1"/>
  <c r="E38"/>
  <c r="E37" s="1"/>
  <c r="E36" s="1"/>
  <c r="G35" i="17" l="1"/>
  <c r="F29" i="31"/>
  <c r="F45"/>
  <c r="G70" i="23"/>
  <c r="A5" i="38" s="1"/>
  <c r="A11" s="1"/>
  <c r="H68" i="23"/>
  <c r="F33" i="31"/>
  <c r="F25"/>
  <c r="F22"/>
  <c r="E35"/>
  <c r="F42"/>
  <c r="F35"/>
  <c r="F27"/>
  <c r="F14"/>
  <c r="F19"/>
  <c r="C33" i="1"/>
  <c r="C32" s="1"/>
  <c r="F32" i="31" l="1"/>
  <c r="F37"/>
  <c r="F51"/>
  <c r="F50" s="1"/>
  <c r="H70" i="23"/>
  <c r="B5" i="38" s="1"/>
  <c r="B11" s="1"/>
  <c r="F13" i="31"/>
  <c r="F53" l="1"/>
  <c r="F52" s="1"/>
  <c r="G23" i="17" l="1"/>
  <c r="C18" i="21" s="1"/>
  <c r="G23" i="23"/>
  <c r="D18" i="21" s="1"/>
  <c r="H23" i="23"/>
  <c r="E18" i="21" s="1"/>
  <c r="E56" i="31"/>
  <c r="E53"/>
  <c r="E51"/>
  <c r="E47"/>
  <c r="E48"/>
  <c r="E49"/>
  <c r="E46"/>
  <c r="E43"/>
  <c r="E39"/>
  <c r="E38" s="1"/>
  <c r="E34"/>
  <c r="E31"/>
  <c r="E29" s="1"/>
  <c r="E28"/>
  <c r="E24"/>
  <c r="E23"/>
  <c r="E21"/>
  <c r="E20"/>
  <c r="E18"/>
  <c r="E17"/>
  <c r="E16"/>
  <c r="E15"/>
  <c r="H69" i="23"/>
  <c r="H67"/>
  <c r="E34" i="21" s="1"/>
  <c r="F58" i="31"/>
  <c r="H58" i="23"/>
  <c r="H48"/>
  <c r="H47" s="1"/>
  <c r="E30" i="21" s="1"/>
  <c r="H44" i="23"/>
  <c r="H33"/>
  <c r="H29"/>
  <c r="H28" s="1"/>
  <c r="H25"/>
  <c r="H17"/>
  <c r="H16" s="1"/>
  <c r="H14"/>
  <c r="H13" s="1"/>
  <c r="G69"/>
  <c r="G67"/>
  <c r="D34" i="21" s="1"/>
  <c r="G53" i="23"/>
  <c r="G48"/>
  <c r="G47" s="1"/>
  <c r="D30" i="21" s="1"/>
  <c r="G44" i="23"/>
  <c r="D28" i="21" s="1"/>
  <c r="G33" i="23"/>
  <c r="G29"/>
  <c r="G28" s="1"/>
  <c r="G25"/>
  <c r="E26" i="31"/>
  <c r="G17" i="23"/>
  <c r="G16" s="1"/>
  <c r="G14"/>
  <c r="E61" i="30"/>
  <c r="E58"/>
  <c r="E57" s="1"/>
  <c r="E56"/>
  <c r="E55" s="1"/>
  <c r="E53"/>
  <c r="E52"/>
  <c r="E51"/>
  <c r="E50"/>
  <c r="E43"/>
  <c r="E42" s="1"/>
  <c r="E39"/>
  <c r="E38" s="1"/>
  <c r="E34"/>
  <c r="E33" s="1"/>
  <c r="E32" s="1"/>
  <c r="E31"/>
  <c r="E30"/>
  <c r="E28"/>
  <c r="E27" s="1"/>
  <c r="E24"/>
  <c r="E23"/>
  <c r="E21"/>
  <c r="E20"/>
  <c r="E18"/>
  <c r="E17"/>
  <c r="E16"/>
  <c r="E15"/>
  <c r="D23" i="21" l="1"/>
  <c r="D22" s="1"/>
  <c r="G32" i="23"/>
  <c r="E23" i="21"/>
  <c r="E22" s="1"/>
  <c r="H32" i="23"/>
  <c r="E49" i="30"/>
  <c r="E22"/>
  <c r="E29"/>
  <c r="E45" i="31"/>
  <c r="E25" i="21"/>
  <c r="D25"/>
  <c r="E14" i="30"/>
  <c r="E25" i="31"/>
  <c r="E33"/>
  <c r="E32" s="1"/>
  <c r="E42"/>
  <c r="E37" s="1"/>
  <c r="E27"/>
  <c r="E50"/>
  <c r="E19" i="30"/>
  <c r="F54" i="31"/>
  <c r="H63" i="23"/>
  <c r="F60" i="31"/>
  <c r="E52"/>
  <c r="E14"/>
  <c r="E19"/>
  <c r="E22"/>
  <c r="E28" i="21"/>
  <c r="E24"/>
  <c r="D24"/>
  <c r="G21" i="23"/>
  <c r="G13" s="1"/>
  <c r="E55" i="31"/>
  <c r="C25" i="21"/>
  <c r="H12" i="23" l="1"/>
  <c r="G12"/>
  <c r="H52"/>
  <c r="H51" s="1"/>
  <c r="E32" i="21" s="1"/>
  <c r="F59" i="31"/>
  <c r="E13"/>
  <c r="G43" i="17"/>
  <c r="C24" i="21"/>
  <c r="H50" i="23" l="1"/>
  <c r="H71" s="1"/>
  <c r="E47" i="30"/>
  <c r="E46" s="1"/>
  <c r="E37" s="1"/>
  <c r="G42" i="17"/>
  <c r="F44" i="31"/>
  <c r="F12" s="1"/>
  <c r="C27" i="21" l="1"/>
  <c r="E23" i="16"/>
  <c r="E22" s="1"/>
  <c r="E21" s="1"/>
  <c r="G61" i="17"/>
  <c r="G66"/>
  <c r="G65" l="1"/>
  <c r="E60" i="30"/>
  <c r="E65"/>
  <c r="E64" s="1"/>
  <c r="G63" i="17"/>
  <c r="G64"/>
  <c r="C84" i="1"/>
  <c r="D87"/>
  <c r="D86" s="1"/>
  <c r="D85" s="1"/>
  <c r="E87"/>
  <c r="E86" s="1"/>
  <c r="E85" s="1"/>
  <c r="C87"/>
  <c r="C86" s="1"/>
  <c r="C85" s="1"/>
  <c r="E60" i="31" l="1"/>
  <c r="E59" s="1"/>
  <c r="G60" i="17"/>
  <c r="E57" i="31"/>
  <c r="E63" i="30"/>
  <c r="E62"/>
  <c r="C59" i="1"/>
  <c r="C58" s="1"/>
  <c r="C57" s="1"/>
  <c r="E59" i="30" l="1"/>
  <c r="E48" s="1"/>
  <c r="G58" i="23"/>
  <c r="G52" s="1"/>
  <c r="E58" i="31"/>
  <c r="D68" i="1"/>
  <c r="D67" s="1"/>
  <c r="E68"/>
  <c r="E67" s="1"/>
  <c r="C68"/>
  <c r="C67" s="1"/>
  <c r="E54" i="31" l="1"/>
  <c r="E44" s="1"/>
  <c r="G51" i="23"/>
  <c r="G50" s="1"/>
  <c r="D32" i="21" l="1"/>
  <c r="G71" i="23"/>
  <c r="G33" i="17"/>
  <c r="E17" i="21"/>
  <c r="G17" i="17"/>
  <c r="C23" i="21" l="1"/>
  <c r="C22" s="1"/>
  <c r="G32" i="17"/>
  <c r="D23" i="16"/>
  <c r="B14" i="4"/>
  <c r="C73" i="1"/>
  <c r="E12" i="31"/>
  <c r="E26" i="30"/>
  <c r="E25" s="1"/>
  <c r="E13" s="1"/>
  <c r="D17" i="21"/>
  <c r="G25" i="17"/>
  <c r="D22" i="16" l="1"/>
  <c r="D21" s="1"/>
  <c r="G53" i="17"/>
  <c r="E68" i="30"/>
  <c r="E12" s="1"/>
  <c r="D83" i="1"/>
  <c r="G52" i="17" l="1"/>
  <c r="C32" i="21" l="1"/>
  <c r="C31" s="1"/>
  <c r="E29"/>
  <c r="D29"/>
  <c r="D55" i="1"/>
  <c r="E55"/>
  <c r="C55"/>
  <c r="D51"/>
  <c r="E51"/>
  <c r="C51"/>
  <c r="D46"/>
  <c r="D45" s="1"/>
  <c r="D44" s="1"/>
  <c r="E46"/>
  <c r="E45" s="1"/>
  <c r="E44" s="1"/>
  <c r="C46"/>
  <c r="C45" s="1"/>
  <c r="C44" s="1"/>
  <c r="D41"/>
  <c r="E41"/>
  <c r="C41"/>
  <c r="C40" s="1"/>
  <c r="D33"/>
  <c r="D32" s="1"/>
  <c r="E33"/>
  <c r="E32" s="1"/>
  <c r="D30"/>
  <c r="D29" s="1"/>
  <c r="E30"/>
  <c r="E29" s="1"/>
  <c r="C30"/>
  <c r="C29" s="1"/>
  <c r="D26"/>
  <c r="E26"/>
  <c r="C26"/>
  <c r="D19"/>
  <c r="C19"/>
  <c r="D15"/>
  <c r="E15"/>
  <c r="D35" l="1"/>
  <c r="D40"/>
  <c r="E35"/>
  <c r="E40"/>
  <c r="E53"/>
  <c r="E54"/>
  <c r="D53"/>
  <c r="D54"/>
  <c r="C53"/>
  <c r="C54"/>
  <c r="C35"/>
  <c r="D49"/>
  <c r="D48" s="1"/>
  <c r="D50"/>
  <c r="C49"/>
  <c r="C50"/>
  <c r="E49"/>
  <c r="E48" s="1"/>
  <c r="E50"/>
  <c r="E28"/>
  <c r="E14"/>
  <c r="E13" s="1"/>
  <c r="C14"/>
  <c r="C28"/>
  <c r="D14"/>
  <c r="D13" s="1"/>
  <c r="D28"/>
  <c r="C48" l="1"/>
  <c r="C13"/>
  <c r="C72" l="1"/>
  <c r="D72"/>
  <c r="D71" s="1"/>
  <c r="D70" s="1"/>
  <c r="E72"/>
  <c r="E71" s="1"/>
  <c r="E70" s="1"/>
  <c r="C71" l="1"/>
  <c r="C70" s="1"/>
  <c r="C30" i="21"/>
  <c r="C29" l="1"/>
  <c r="E33"/>
  <c r="D33"/>
  <c r="C34"/>
  <c r="C33" s="1"/>
  <c r="E15"/>
  <c r="D15"/>
  <c r="C15"/>
  <c r="E76" i="1"/>
  <c r="E75" s="1"/>
  <c r="E74" s="1"/>
  <c r="D76"/>
  <c r="D75" s="1"/>
  <c r="D74" s="1"/>
  <c r="D21" i="21"/>
  <c r="D20" s="1"/>
  <c r="E21"/>
  <c r="E20" s="1"/>
  <c r="G71" i="17"/>
  <c r="G69"/>
  <c r="G49"/>
  <c r="G48" s="1"/>
  <c r="C19" i="21"/>
  <c r="C14" s="1"/>
  <c r="G14" i="17"/>
  <c r="E65" i="1"/>
  <c r="E64" s="1"/>
  <c r="E63" s="1"/>
  <c r="D65"/>
  <c r="D64" s="1"/>
  <c r="D63" s="1"/>
  <c r="C65"/>
  <c r="C64" s="1"/>
  <c r="E83"/>
  <c r="E82" s="1"/>
  <c r="E81" s="1"/>
  <c r="D82"/>
  <c r="D81" s="1"/>
  <c r="G51" i="17" l="1"/>
  <c r="D62" i="1"/>
  <c r="E62"/>
  <c r="E61"/>
  <c r="C63"/>
  <c r="D61"/>
  <c r="G41" i="17"/>
  <c r="C28" i="21"/>
  <c r="C26" s="1"/>
  <c r="C83" i="1"/>
  <c r="C82" s="1"/>
  <c r="C81" s="1"/>
  <c r="B15" i="4"/>
  <c r="C76" i="1"/>
  <c r="C75" s="1"/>
  <c r="C74" s="1"/>
  <c r="D31" i="21"/>
  <c r="C21"/>
  <c r="C20" s="1"/>
  <c r="G28" i="17"/>
  <c r="C15" i="4"/>
  <c r="D15"/>
  <c r="D14"/>
  <c r="C14"/>
  <c r="C12"/>
  <c r="D12"/>
  <c r="B12"/>
  <c r="E25" i="1"/>
  <c r="D25"/>
  <c r="C25"/>
  <c r="E43"/>
  <c r="D43"/>
  <c r="C43"/>
  <c r="C62" l="1"/>
  <c r="B16" i="4"/>
  <c r="D16"/>
  <c r="C16"/>
  <c r="E24" i="1"/>
  <c r="E12" s="1"/>
  <c r="D24"/>
  <c r="D12" s="1"/>
  <c r="D89" s="1"/>
  <c r="C24"/>
  <c r="C12" s="1"/>
  <c r="B16" i="38" l="1"/>
  <c r="C61" i="1"/>
  <c r="C89" s="1"/>
  <c r="E31" i="21"/>
  <c r="E19"/>
  <c r="D19"/>
  <c r="C18" i="16" l="1"/>
  <c r="C17" s="1"/>
  <c r="C16" s="1"/>
  <c r="E26" i="21"/>
  <c r="E16"/>
  <c r="E14" s="1"/>
  <c r="G16" i="17"/>
  <c r="G13" s="1"/>
  <c r="G12" s="1"/>
  <c r="G73" l="1"/>
  <c r="A16" i="38" s="1"/>
  <c r="C16" i="21"/>
  <c r="C15" i="16"/>
  <c r="C14" s="1"/>
  <c r="D26" i="21"/>
  <c r="E20" i="16"/>
  <c r="E19" s="1"/>
  <c r="D16" i="21"/>
  <c r="D14" s="1"/>
  <c r="D36" s="1"/>
  <c r="C36" l="1"/>
  <c r="E36"/>
  <c r="C23" i="16"/>
  <c r="C22" s="1"/>
  <c r="C21" s="1"/>
  <c r="D20"/>
  <c r="D19" s="1"/>
  <c r="E16" i="8" s="1"/>
  <c r="C20" i="16" l="1"/>
  <c r="C19" s="1"/>
  <c r="C12" s="1"/>
  <c r="C13"/>
  <c r="E89" i="1"/>
  <c r="C16" i="38" s="1"/>
  <c r="D18" i="16"/>
  <c r="D17" s="1"/>
  <c r="D16" s="1"/>
  <c r="D16" i="8" l="1"/>
  <c r="E18" i="16"/>
  <c r="E17" s="1"/>
  <c r="E16" s="1"/>
  <c r="E15" s="1"/>
  <c r="E14" s="1"/>
  <c r="D15"/>
  <c r="D14" s="1"/>
  <c r="E15" i="8" s="1"/>
  <c r="D13" i="16"/>
  <c r="E13" l="1"/>
  <c r="D12"/>
  <c r="E14" i="8"/>
  <c r="F15"/>
  <c r="E12" i="16"/>
  <c r="D15" i="8"/>
  <c r="D14" s="1"/>
  <c r="F16" l="1"/>
  <c r="F14" s="1"/>
</calcChain>
</file>

<file path=xl/sharedStrings.xml><?xml version="1.0" encoding="utf-8"?>
<sst xmlns="http://schemas.openxmlformats.org/spreadsheetml/2006/main" count="1265" uniqueCount="542">
  <si>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</si>
  <si>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</si>
  <si>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</si>
  <si>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</si>
  <si>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</si>
  <si>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</si>
  <si>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</si>
  <si>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</si>
  <si>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</si>
  <si>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</si>
  <si>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</si>
  <si>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</si>
  <si>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</si>
  <si>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</si>
  <si>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</si>
  <si>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</si>
  <si>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</si>
  <si>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</si>
  <si>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</si>
  <si>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</si>
  <si>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</si>
  <si>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</si>
  <si>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</si>
  <si>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</si>
  <si>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</si>
  <si>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</si>
  <si>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</si>
  <si>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</si>
  <si>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</si>
  <si>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</si>
  <si>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</si>
  <si>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</si>
  <si>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</si>
  <si>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</si>
  <si>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</si>
  <si>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</si>
  <si>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Управление Федеральной  налоговой службы по Ивановской области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</si>
  <si>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</si>
  <si>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Невыясненные поступления,  зачисляемые в бюджеты сельских поселений</t>
  </si>
  <si>
    <t>Код классификации доходов бюджетов Российской Федерации, код главного администратора доходов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</si>
  <si>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</si>
  <si>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</si>
  <si>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</si>
  <si>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</si>
  <si>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</si>
  <si>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</si>
  <si>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</si>
  <si>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</si>
  <si>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</si>
  <si>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</si>
  <si>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</si>
  <si>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</si>
  <si>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</si>
  <si>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</si>
  <si>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</si>
  <si>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</si>
  <si>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</si>
  <si>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</si>
  <si>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</si>
  <si>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</si>
  <si>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</si>
  <si>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01 05 02 01 10 0000 510</t>
  </si>
  <si>
    <t>01 05 02 01 10 0000 610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</si>
  <si>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</si>
  <si>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</si>
  <si>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</si>
  <si>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</si>
  <si>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</si>
  <si>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</si>
  <si>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</si>
  <si>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</si>
  <si>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</si>
  <si>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</si>
  <si>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</si>
  <si>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</si>
  <si>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</si>
  <si>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</si>
  <si>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</si>
  <si>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</si>
  <si>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</si>
  <si>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r>
      <t xml:space="preserve">                     Всего расходов</t>
    </r>
    <r>
      <rPr>
        <sz val="12"/>
        <color theme="1"/>
        <rFont val="Times New Roman"/>
        <family val="1"/>
        <charset val="204"/>
      </rPr>
      <t>:</t>
    </r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</si>
  <si>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</si>
  <si>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</si>
  <si>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</si>
  <si>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</si>
  <si>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</si>
  <si>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</si>
  <si>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</si>
  <si>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</si>
  <si>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</si>
  <si>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</si>
  <si>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</si>
  <si>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</si>
  <si>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</si>
  <si>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</si>
  <si>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</si>
  <si>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</si>
  <si>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</si>
  <si>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</si>
  <si>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</si>
  <si>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</si>
  <si>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</si>
  <si>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</si>
  <si>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</si>
  <si>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</si>
  <si>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</si>
  <si>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</si>
  <si>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</si>
  <si>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</si>
  <si>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</si>
  <si>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</si>
  <si>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</si>
  <si>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</si>
  <si>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</si>
  <si>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</si>
  <si>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</si>
  <si>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</si>
  <si>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</si>
  <si>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</si>
  <si>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</si>
  <si>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</si>
  <si>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</si>
  <si>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</si>
  <si>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</si>
  <si>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</si>
  <si>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</si>
  <si>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</si>
  <si>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</si>
  <si>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</si>
  <si>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</si>
  <si>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</si>
  <si>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</si>
  <si>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</si>
  <si>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</si>
  <si>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</si>
  <si>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</si>
  <si>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</si>
  <si>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</si>
  <si>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</si>
  <si>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</si>
  <si>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</si>
  <si>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</si>
  <si>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</si>
  <si>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</si>
  <si>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</si>
  <si>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</si>
  <si>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</si>
  <si>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</si>
  <si>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</si>
  <si>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923 1 17 01050 10 0000 180</t>
  </si>
  <si>
    <t>2020 год</t>
  </si>
  <si>
    <t>Код главного распорядителя</t>
  </si>
  <si>
    <t>Подраздел</t>
  </si>
  <si>
    <t>10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</si>
  <si>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</si>
  <si>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</si>
  <si>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</si>
  <si>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</si>
  <si>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</si>
  <si>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</si>
  <si>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</si>
  <si>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</si>
  <si>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</si>
  <si>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</si>
  <si>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</si>
  <si>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</si>
  <si>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</si>
  <si>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</si>
  <si>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</si>
  <si>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</si>
  <si>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</si>
  <si>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</si>
  <si>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</si>
  <si>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</si>
  <si>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</si>
  <si>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</si>
  <si>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</si>
  <si>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</si>
  <si>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</si>
  <si>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</si>
  <si>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</si>
  <si>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</si>
  <si>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</si>
  <si>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</si>
  <si>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</si>
  <si>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</si>
  <si>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</si>
  <si>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</si>
  <si>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</si>
  <si>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</si>
  <si>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</si>
  <si>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(Закупка товаров, работ и услуг государственных (муниципальных) нужд)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</si>
  <si>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</si>
  <si>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</si>
  <si>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</si>
  <si>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учёта на территориях, где отсутствуют военные комиссариаты (Закупка товаров, работ и услуг государственных (муниципальных) нужд)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</si>
  <si>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</si>
  <si>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r>
      <t>Всего расходов</t>
    </r>
    <r>
      <rPr>
        <sz val="12"/>
        <color theme="1"/>
        <rFont val="Times New Roman"/>
        <family val="1"/>
        <charset val="204"/>
      </rPr>
      <t>:</t>
    </r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</si>
  <si>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</si>
  <si>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</si>
  <si>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</si>
  <si>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</si>
  <si>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</si>
  <si>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</si>
  <si>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</si>
  <si>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Приложение № 13</t>
  </si>
  <si>
    <t>Приложение № 12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</si>
  <si>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</si>
  <si>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(Закупка товаров, работ и услуг государственных (муниципальных) нужд)</t>
  </si>
  <si>
    <t>Расходы на обеспечение работ по организации уличного освещения населенных пунктов Лежневского сельского поселения (Закупка товаров, работ и услуг государственных (муниципальных) нужд)</t>
  </si>
  <si>
    <t>Расходы по обеспечению мероприятий по благоустройству и озеленению территории Лежневского сельского поселения (Закупка товаров, работ и услуг государственных (муниципальных) нужд)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</si>
  <si>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</si>
  <si>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(Закупка товаров, работ и услуг государственных (муниципальных) нужд)</t>
  </si>
  <si>
    <t>Расходы на обеспечение мероприятий в сфере культуры Лежневского сельского поселения (иные бюджетные ассигнования)</t>
  </si>
  <si>
    <t>Расходы на обеспечение мероприятий в области физической культуры и спорта (Закупка товаров, работ и услуг государственных (муниципальных) нужд)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</si>
  <si>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</si>
  <si>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</si>
  <si>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(Закупка товаров, работ и услуг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</si>
  <si>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 (Закупка товаров, работ и услуг государственных (муниципальных) нужд)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</si>
  <si>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</si>
  <si>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</si>
  <si>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</si>
  <si>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</si>
  <si>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(Закупка товаров, работ и услуг государственных (муниципальных) нужд)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</si>
  <si>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</si>
  <si>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</si>
  <si>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</si>
  <si>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</si>
  <si>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</si>
  <si>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</si>
  <si>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Субвенции бюджетам сельских поселений на осуществление исполнительно-распорядительными органами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</si>
  <si>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</si>
  <si>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</si>
  <si>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</si>
  <si>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коммун.</t>
  </si>
  <si>
    <t>компъютер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</si>
  <si>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</si>
  <si>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</si>
  <si>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</si>
  <si>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по обеспечению безопасности людей на водных объектах, охране их жизни и здоровья в границах поселений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</si>
  <si>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</si>
  <si>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</si>
  <si>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</si>
  <si>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</si>
  <si>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</si>
  <si>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</si>
  <si>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</si>
  <si>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</si>
  <si>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</si>
  <si>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</si>
  <si>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</si>
  <si>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</si>
  <si>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0502</t>
  </si>
  <si>
    <t>межевание. присоединение э/э, проверка вентканалов</t>
  </si>
  <si>
    <t>подписка, канцтовары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</si>
  <si>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</si>
  <si>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на обеспечение мероприятий по разработке (корректировке) проектной документации и газификации населенных пунктов, объектов социальной инфраструктуры</t>
  </si>
  <si>
    <t>софинансирование из бюджета муниципального района мероприятий по разработке (корректировке) проектной документации и газификации населенных пунктов, объектов социальной инфраструктуры</t>
  </si>
  <si>
    <t>на обеспечение мероприятий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</t>
  </si>
  <si>
    <t>Дорожное хозяйство (дорожные фонды)</t>
  </si>
  <si>
    <t>09</t>
  </si>
  <si>
    <t>0409</t>
  </si>
  <si>
    <t>2021 год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</si>
  <si>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</si>
  <si>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</si>
  <si>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</si>
  <si>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</si>
  <si>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</si>
  <si>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</si>
  <si>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</si>
  <si>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</si>
  <si>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</si>
  <si>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</si>
  <si>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</si>
  <si>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</si>
  <si>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</si>
  <si>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</si>
  <si>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</si>
  <si>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</si>
  <si>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</si>
  <si>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</si>
  <si>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</si>
  <si>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</si>
  <si>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</si>
  <si>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</si>
  <si>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</si>
  <si>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</si>
  <si>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</si>
  <si>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</si>
  <si>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</si>
  <si>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</si>
  <si>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</si>
  <si>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</si>
  <si>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</si>
  <si>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</si>
  <si>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</si>
  <si>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</si>
  <si>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</si>
  <si>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</si>
  <si>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</si>
  <si>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</si>
  <si>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</si>
  <si>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</si>
  <si>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</si>
  <si>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</si>
  <si>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</si>
  <si>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</si>
  <si>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</si>
  <si>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</si>
  <si>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</si>
  <si>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</si>
  <si>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</si>
  <si>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</si>
  <si>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борщевик</t>
  </si>
  <si>
    <t>содержание транспорта, з/п рабочих по благоустройству</t>
  </si>
  <si>
    <t>пожарная безопасность</t>
  </si>
  <si>
    <t>опашка населенных пунктов</t>
  </si>
  <si>
    <t>детские площадки</t>
  </si>
  <si>
    <t>Увальево</t>
  </si>
  <si>
    <t>ремонт</t>
  </si>
  <si>
    <t>памятники</t>
  </si>
  <si>
    <t>0111</t>
  </si>
  <si>
    <t>182 1 05 03010 01 0000 110</t>
  </si>
  <si>
    <t>Единый сельскохозяйственный налог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</si>
  <si>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</si>
  <si>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</si>
  <si>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</si>
  <si>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</si>
  <si>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</si>
  <si>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</si>
  <si>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</si>
  <si>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</si>
  <si>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</si>
  <si>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</si>
  <si>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</si>
  <si>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реконструкция Растилково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</si>
  <si>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</si>
  <si>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</si>
  <si>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</si>
  <si>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</si>
  <si>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</si>
  <si>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</si>
  <si>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</si>
  <si>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</si>
  <si>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</si>
  <si>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</si>
  <si>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</si>
  <si>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</si>
  <si>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</si>
  <si>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</si>
  <si>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</si>
  <si>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</si>
  <si>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</si>
  <si>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</si>
  <si>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</si>
  <si>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</si>
  <si>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</si>
  <si>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</si>
  <si>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</si>
  <si>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</si>
  <si>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</si>
  <si>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</si>
  <si>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</si>
  <si>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</si>
  <si>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</si>
  <si>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</si>
  <si>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содержание</t>
  </si>
  <si>
    <t>освещение</t>
  </si>
  <si>
    <t>Осуществление части полномочий по содержанию мест захоронений (Закупка товаров, работ и услуг государственных (муниципальных) нужд)</t>
  </si>
  <si>
    <t>Осуществление части полномочий по организации в границах поселения водоснабжения населения</t>
  </si>
  <si>
    <t>Осуществление части полномочий по сохранинию, использованию и популяризации объектов культурного наследия (Закупка товаров, работ и услуг государственных (муниципальных) нужд)</t>
  </si>
  <si>
    <t>0200</t>
  </si>
  <si>
    <t>строительство плотков (мостков)</t>
  </si>
  <si>
    <t>Почевино</t>
  </si>
  <si>
    <t>Стрекалово</t>
  </si>
  <si>
    <t>Симониха</t>
  </si>
  <si>
    <t>Симониха-Шашмурка</t>
  </si>
  <si>
    <t>текщий ремонт площадок</t>
  </si>
  <si>
    <t>видеонаблюдение клубы</t>
  </si>
  <si>
    <t>новогодние костюмы</t>
  </si>
  <si>
    <t>2022 год</t>
  </si>
  <si>
    <t>1.1. Перечень подлежащих предоставлению муниципальных гарантий Лежневского сельского поселения в 2020 - 2022 годах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</si>
  <si>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</si>
  <si>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</si>
  <si>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</si>
  <si>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</si>
  <si>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</si>
  <si>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</si>
  <si>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</si>
  <si>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</si>
  <si>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</si>
  <si>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</si>
  <si>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</si>
  <si>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</si>
  <si>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</si>
  <si>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</si>
  <si>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</si>
  <si>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</si>
  <si>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</si>
  <si>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</si>
  <si>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</si>
  <si>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</si>
  <si>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</si>
  <si>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</si>
  <si>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</si>
  <si>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</si>
  <si>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000 2 02 35120 00 0000 150</t>
  </si>
  <si>
    <t>000 2 02 35120 10 0000 150</t>
  </si>
  <si>
    <t>923 2 02 35120 10 0000 150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</si>
  <si>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</si>
  <si>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</si>
  <si>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</si>
  <si>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</si>
  <si>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</si>
  <si>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</si>
  <si>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</si>
  <si>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</si>
  <si>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
</t>
  </si>
  <si>
    <t>923 2 02 45160 10 0000 150</t>
  </si>
  <si>
    <t xml:space="preserve"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
</t>
  </si>
  <si>
    <t>923 2 08 05000 10 0000 150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</si>
  <si>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</si>
  <si>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>923 2 19 00000 10 0000 150</t>
  </si>
  <si>
    <t>923 1 13 01995 10 0000 130</t>
  </si>
  <si>
    <t>Обеспечение функций администрации Лежневского сельского поселения (Закупка товаров, работ и услуг для обеспечения государственных (муниципальных) нужд)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</si>
  <si>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(Закупка товаров, работ и услуг для обеспечения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</si>
  <si>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 (Закупка товаров, работ и услуг для обеспечения государственных (муниципальных) нужд)</t>
  </si>
  <si>
    <t>Осуществление первичного воинского учёта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</si>
  <si>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(Закупка товаров, работ и услуг для обеспечения государственных (муниципальных) нужд)</t>
  </si>
  <si>
    <t>Осуществление части полномочий по содержанию и строительству автомобильных дорог местного значения вне границ муниципального района (Закупка товаров, работ и услуг для обеспечения государственных (муниципальных) нужд)</t>
  </si>
  <si>
    <t>Расходы на обеспечение работ по организации уличного освещения населенных пунктов Лежневского сельского поселения(Закупка товаров, работ и услуг для обеспечения государственных (муниципальных) нужд)</t>
  </si>
  <si>
    <t>Расходы по обеспечению мероприятий по благоустройству и озеленению территории Лежневского сельского поселения (Закупка товаров, работ и услуг для обеспечения государственных (муниципальных) нужд)</t>
  </si>
  <si>
    <t>Осуществление части полномочий по содержанию мест захоронений (Закупка товаров, работ и услуг для обеспечения государственных (муниципальных) нужд)</t>
  </si>
  <si>
    <t>Осуществление части полномочий по организации в границах поселения водоснабжения населения (Закупка товаров, работ и услуг для обеспечения государственных (муниципальных) нужд)</t>
  </si>
  <si>
    <t>Расходы на обеспечение мероприятий в сфере культуры Лежневского сельского поселения (Закупка товаров, работ и услуг для обеспечения государственных (муниципальных) нужд)</t>
  </si>
  <si>
    <t>Расходы на обеспечение мероприятий в области физической культуры и спорта (Закупка товаров, работ и услуг для обеспечения государственных (муниципальных) нужд)</t>
  </si>
  <si>
    <t>Расходы на обеспечение мероприятий по благоустройству и озеленению территории Лежневского сельского поселения (Закупка товаров, работ и услуг для обеспечения государственных (муниципальных) нужд)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</si>
  <si>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(Закупка товаров, работ и услуг для обеспечения государственных (муниципальных) нужд)</t>
  </si>
  <si>
    <t>Осуществление части полномочий по сохранинию, использованию и популяризации объектов культурного наследия (Закупка товаров, работ и услуг для обеспечения государственных (муниципальных) нужд)</t>
  </si>
  <si>
    <t>Осуществление первичного воинского учёта на территориях, где отсутствуют военные комиссариаты(Закупка товаров, работ и услуг государственных (муниципальных) нужд)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</si>
  <si>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(Закупка товаров, работ и услуг государственных (муниципальных) нужд)</t>
  </si>
  <si>
    <t>Осуществление части полномочий по содержанию и строительству автомобильных дорог местного значения вне границ муниципального района (Закупка товаров, работ и услуг государственных (муниципальных) нужд)</t>
  </si>
  <si>
    <t>Расходы по обеспечению мероприятий по благоустройству и озеленению территории Лежневского сельского поселения  (Закупка товаров, работ и услуг государственных (муниципальных) нужд)</t>
  </si>
  <si>
    <t>Расходы на обеспечение мероприятий по благоустройству и озеленению территории Лежневского сельского поселения (Закупка товаров, работ и услуг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</si>
  <si>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собственности(Закупка товаров, работ и услуг государственных (муниципальных) нужд)</t>
  </si>
  <si>
    <t>Обеспечение мероприятий по организации в границах поселения водоснабжения населения (Закупка товаров, работ и услуг государственных (муниципальных) нужд)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</si>
  <si>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</si>
  <si>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</si>
  <si>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</si>
  <si>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</si>
  <si>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</si>
  <si>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</si>
  <si>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</si>
  <si>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</si>
  <si>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</si>
  <si>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</si>
  <si>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 xml:space="preserve">Увеличение прочих остатков денежных средств бюджетов сельских поселений
</t>
  </si>
  <si>
    <t xml:space="preserve">Уменьшение прочих остатков денежных средств бюджетов сельских поселений
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</si>
  <si>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</si>
  <si>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</si>
  <si>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</si>
  <si>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</si>
  <si>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техника</t>
  </si>
  <si>
    <t>дефицит /профицит</t>
  </si>
  <si>
    <t>минимальное значение</t>
  </si>
  <si>
    <t>принимаемое к расчету</t>
  </si>
  <si>
    <t>не менее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</si>
  <si>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</si>
  <si>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</si>
  <si>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color theme="1"/>
        <rFont val="Times New Roman"/>
        <family val="1"/>
        <charset val="204"/>
      </rPr>
      <t>(освещение)</t>
    </r>
    <r>
      <rPr>
        <sz val="12"/>
        <color theme="1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(Закупка товаров, работ и услуг государственных (муниципальных) нужд)</t>
    </r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</si>
  <si>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</si>
  <si>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</si>
  <si>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</si>
  <si>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 xml:space="preserve">Подпрограмма "Муниципально управление" муниципальной программы «Развитие территории Лежневского сельского поселения на 2020-2022 годы» </t>
  </si>
  <si>
    <t>МУНИЦИПАЛЬНАЯ ПРОГРАММА «РАЗВИТИЕ ТЕРРИТОРИИ ЛЕЖНЕВСКОГО СЕЛЬСКОГО ПОСЕЛЕНИЯ НА 2020-2022 ГОДЫ»</t>
  </si>
  <si>
    <t xml:space="preserve">Подпрограмма "Муниципальное управление" муниципальной программы «Развитие территории Лежневского сельского поселения на 2020-2022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</si>
  <si>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2020-2022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</si>
  <si>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2020-2022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</si>
  <si>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</si>
  <si>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</si>
  <si>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</si>
  <si>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</si>
  <si>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</si>
  <si>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</si>
  <si>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поддержка проектов развития территорий</t>
  </si>
  <si>
    <t>ТОС</t>
  </si>
  <si>
    <t>средства бюджета поселения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</si>
  <si>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</si>
  <si>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</si>
  <si>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</si>
  <si>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</si>
  <si>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</si>
  <si>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</si>
  <si>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</si>
  <si>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(Закупка товаров, работ и услуг государственных (муниципальных) нужд)</t>
  </si>
  <si>
    <t>2023 год</t>
  </si>
  <si>
    <t>план работы на 2021 год</t>
  </si>
  <si>
    <t>Нормативы  отчислений  доходов в бюджет Лежневского сельского поселения на 2021 год и на плановый период 2022 и 2023 годов</t>
  </si>
  <si>
    <t>Доходы  бюджета Лежневского сельского поселения по кодам классификации доходов бюджетов на 2021 год и на плановый период 2022 и 2023 годов</t>
  </si>
  <si>
    <t>Межбюджетные трансферты определенные Лежневскому сельскому поселению на 2021 год и на плановый период 2022 и 2023 годов</t>
  </si>
  <si>
    <t xml:space="preserve">Перечень и коды главных администраторов доходов бюджета Лежневского сельского поселения на 2021 год и на плановый период 2022 и 2023 годов
</t>
  </si>
  <si>
    <t>Источники внутреннего финансирования дефицита бюджета Лежневского сельского поселения на 2021 год и на плановый период 2022 и 2023 годов</t>
  </si>
  <si>
    <t>Перечень главных администраторов источников внутреннего финансирования дефицита бюджета Лежневского сельского поселения на 2021 год и на плановый период 2022 и 2023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</si>
  <si>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2021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</si>
  <si>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2022 и 2023 годов</t>
  </si>
  <si>
    <t xml:space="preserve">Ведомственная структура расходов бюджета Лежневского сельского поселения на 2021 год </t>
  </si>
  <si>
    <t>Ведомственная структура расходов бюджета Лежневского сельского поселения на плановый период 2022 и 2023 годов</t>
  </si>
  <si>
    <t>Распределение бюджетных ассигнований по разделам и подразделам классификации расходов бюджета Лежневского сельского поселения на 2021 год и на плановый период 2022 и 2023 годов</t>
  </si>
  <si>
    <t>Программа муниципальных заимствований  Лежневского сельского поселения на 2021 год и на плановый период 2022 и 2023 годов</t>
  </si>
  <si>
    <t>Программа муниципальных гарантий Лежневского сельского поселения на 2021 год и на плановый период 2022 и 2023 годов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</si>
  <si>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2021 год и на плановый период 2022 и 2023 годов</t>
  </si>
  <si>
    <t>от __________ № __</t>
  </si>
  <si>
    <t>озеленение</t>
  </si>
  <si>
    <t>Телегино</t>
  </si>
  <si>
    <t>Воскресенское</t>
  </si>
  <si>
    <t>Ухтохма</t>
  </si>
  <si>
    <t>Щапово</t>
  </si>
  <si>
    <t>Щипоусиха</t>
  </si>
  <si>
    <t>благоустройство (пруд)</t>
  </si>
  <si>
    <t>бензин</t>
  </si>
  <si>
    <t>Перепечино</t>
  </si>
  <si>
    <t>окашивание пирсов</t>
  </si>
  <si>
    <t>пирсы:</t>
  </si>
  <si>
    <t>благоустройство (дети)</t>
  </si>
  <si>
    <t>ремонт, мемориальные доски</t>
  </si>
  <si>
    <t>клубы</t>
  </si>
  <si>
    <t>ремонт (кресла, забор)</t>
  </si>
  <si>
    <t>КУЛЬТУРА</t>
  </si>
  <si>
    <t>АДМИНИСТРАЦИЯ</t>
  </si>
  <si>
    <t>благоустройство территории перед зданием администраци</t>
  </si>
  <si>
    <t>Высоково, Анисимово</t>
  </si>
  <si>
    <t>строительство</t>
  </si>
  <si>
    <t>Растилково (ограждение)</t>
  </si>
  <si>
    <t>первоначальный</t>
  </si>
  <si>
    <t>с учетом плановых показателей доходов (снижение)</t>
  </si>
  <si>
    <t>Высоково</t>
  </si>
  <si>
    <t>Аржаново</t>
  </si>
  <si>
    <t>Доведенные БО</t>
  </si>
  <si>
    <t>Кассовый расход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</si>
  <si>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(Закупка товаров, работ и услуг государственных (муниципальных) нужд)</t>
    </r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</si>
  <si>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</si>
  <si>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r>
      <t>Всего расходов</t>
    </r>
    <r>
      <rPr>
        <sz val="12"/>
        <rFont val="Times New Roman"/>
        <family val="1"/>
        <charset val="204"/>
      </rPr>
      <t>:</t>
    </r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</si>
</sst>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9" formatCode="#,##0.00_ ;\-#,##0.00\ "/>
    <numFmt numFmtId="170" formatCode="000000"/>
  </numFmts>
  <fonts count="4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rgb="FF0070C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u/>
      <sz val="12"/>
      <color rgb="FFFF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rgb="FFFF0000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F9FF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1" fontId="10" fillId="0" borderId="10">
      <alignment horizontal="center" vertical="center" shrinkToFit="1"/>
    </xf>
    <xf numFmtId="49" fontId="11" fillId="0" borderId="11">
      <alignment horizontal="left" vertical="center" wrapText="1" indent="1"/>
    </xf>
    <xf numFmtId="49" fontId="17" fillId="0" borderId="17">
      <alignment horizontal="center"/>
    </xf>
    <xf numFmtId="0" fontId="17" fillId="0" borderId="18">
      <alignment horizontal="left" wrapText="1" indent="2"/>
    </xf>
  </cellStyleXfs>
  <cellXfs count="44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9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9" fontId="4" fillId="0" borderId="1" xfId="3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Border="1"/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/>
    </xf>
    <xf numFmtId="0" fontId="7" fillId="0" borderId="0" xfId="0" applyFont="1" applyProtection="1"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Protection="1">
      <protection locked="0"/>
    </xf>
    <xf numFmtId="0" fontId="1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horizontal="center" vertical="top"/>
    </xf>
    <xf numFmtId="4" fontId="15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5" fillId="2" borderId="0" xfId="0" applyFont="1" applyFill="1"/>
    <xf numFmtId="0" fontId="13" fillId="2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49" fontId="1" fillId="0" borderId="1" xfId="0" applyNumberFormat="1" applyFont="1" applyFill="1" applyBorder="1" applyAlignment="1">
      <alignment vertical="top" wrapText="1"/>
    </xf>
    <xf numFmtId="1" fontId="3" fillId="0" borderId="16" xfId="2" applyNumberFormat="1" applyFont="1" applyFill="1" applyBorder="1" applyProtection="1">
      <alignment horizontal="center" vertical="center" shrinkToFit="1"/>
      <protection locked="0"/>
    </xf>
    <xf numFmtId="1" fontId="4" fillId="0" borderId="14" xfId="2" applyNumberFormat="1" applyFont="1" applyFill="1" applyBorder="1" applyProtection="1">
      <alignment horizontal="center" vertical="center" shrinkToFit="1"/>
      <protection locked="0"/>
    </xf>
    <xf numFmtId="49" fontId="4" fillId="0" borderId="1" xfId="3" applyFont="1" applyFill="1" applyBorder="1" applyAlignment="1" applyProtection="1">
      <alignment horizontal="left" vertical="top" wrapText="1"/>
      <protection locked="0"/>
    </xf>
    <xf numFmtId="49" fontId="4" fillId="0" borderId="1" xfId="3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/>
    <xf numFmtId="1" fontId="3" fillId="0" borderId="14" xfId="2" applyNumberFormat="1" applyFont="1" applyFill="1" applyBorder="1" applyProtection="1">
      <alignment horizontal="center" vertical="center" shrinkToFit="1"/>
      <protection locked="0"/>
    </xf>
    <xf numFmtId="49" fontId="3" fillId="0" borderId="1" xfId="3" applyFont="1" applyFill="1" applyBorder="1" applyAlignment="1" applyProtection="1">
      <alignment horizontal="left" vertical="top" wrapText="1"/>
      <protection locked="0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2" borderId="0" xfId="0" applyFont="1" applyFill="1"/>
    <xf numFmtId="49" fontId="2" fillId="0" borderId="5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right"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1" fillId="0" borderId="0" xfId="0" applyFont="1" applyFill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justify" vertical="top"/>
    </xf>
    <xf numFmtId="0" fontId="7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vertical="top" wrapText="1"/>
      <protection locked="0"/>
    </xf>
    <xf numFmtId="49" fontId="3" fillId="0" borderId="17" xfId="4" applyNumberFormat="1" applyFont="1" applyFill="1" applyAlignment="1" applyProtection="1">
      <alignment horizontal="center" vertical="center"/>
    </xf>
    <xf numFmtId="49" fontId="4" fillId="0" borderId="17" xfId="4" applyNumberFormat="1" applyFont="1" applyFill="1" applyAlignment="1" applyProtection="1">
      <alignment horizontal="center" vertical="center"/>
    </xf>
    <xf numFmtId="0" fontId="4" fillId="0" borderId="18" xfId="5" applyNumberFormat="1" applyFont="1" applyFill="1" applyAlignment="1" applyProtection="1">
      <alignment horizontal="left" wrapText="1"/>
    </xf>
    <xf numFmtId="43" fontId="0" fillId="0" borderId="0" xfId="0" applyNumberForma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0" fillId="0" borderId="0" xfId="0" applyNumberFormat="1" applyFill="1" applyAlignment="1">
      <alignment horizontal="right"/>
    </xf>
    <xf numFmtId="49" fontId="0" fillId="0" borderId="0" xfId="0" applyNumberFormat="1" applyFill="1"/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43" fontId="0" fillId="0" borderId="0" xfId="0" applyNumberFormat="1" applyFill="1"/>
    <xf numFmtId="49" fontId="1" fillId="0" borderId="6" xfId="0" applyNumberFormat="1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wrapText="1"/>
    </xf>
    <xf numFmtId="166" fontId="1" fillId="0" borderId="0" xfId="0" applyNumberFormat="1" applyFont="1" applyFill="1" applyBorder="1" applyAlignment="1">
      <alignment horizontal="right" wrapText="1"/>
    </xf>
    <xf numFmtId="166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166" fontId="1" fillId="0" borderId="0" xfId="0" applyNumberFormat="1" applyFont="1" applyFill="1" applyBorder="1"/>
    <xf numFmtId="166" fontId="1" fillId="0" borderId="0" xfId="0" applyNumberFormat="1" applyFont="1" applyFill="1"/>
    <xf numFmtId="0" fontId="19" fillId="0" borderId="0" xfId="0" applyFont="1"/>
    <xf numFmtId="49" fontId="1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8" fillId="0" borderId="1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1" fillId="0" borderId="0" xfId="0" applyFont="1"/>
    <xf numFmtId="0" fontId="1" fillId="0" borderId="0" xfId="0" applyFont="1"/>
    <xf numFmtId="43" fontId="1" fillId="0" borderId="1" xfId="1" applyNumberFormat="1" applyFont="1" applyFill="1" applyBorder="1" applyAlignment="1">
      <alignment horizontal="center" vertical="top" wrapText="1"/>
    </xf>
    <xf numFmtId="43" fontId="2" fillId="0" borderId="1" xfId="1" applyNumberFormat="1" applyFont="1" applyFill="1" applyBorder="1" applyAlignment="1">
      <alignment horizontal="center" vertical="top" wrapText="1"/>
    </xf>
    <xf numFmtId="43" fontId="2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 applyProtection="1">
      <alignment vertical="top" wrapText="1"/>
    </xf>
    <xf numFmtId="43" fontId="1" fillId="0" borderId="15" xfId="0" applyNumberFormat="1" applyFont="1" applyFill="1" applyBorder="1" applyAlignment="1">
      <alignment vertical="top" wrapText="1"/>
    </xf>
    <xf numFmtId="43" fontId="2" fillId="0" borderId="5" xfId="0" applyNumberFormat="1" applyFont="1" applyFill="1" applyBorder="1" applyAlignment="1">
      <alignment vertical="top" wrapText="1"/>
    </xf>
    <xf numFmtId="43" fontId="1" fillId="0" borderId="6" xfId="0" applyNumberFormat="1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12" fillId="0" borderId="5" xfId="1" applyNumberFormat="1" applyFont="1" applyFill="1" applyBorder="1" applyAlignment="1">
      <alignment horizontal="center" vertical="top" wrapText="1"/>
    </xf>
    <xf numFmtId="43" fontId="1" fillId="0" borderId="6" xfId="1" applyNumberFormat="1" applyFont="1" applyFill="1" applyBorder="1" applyAlignment="1">
      <alignment horizontal="center" vertical="top" wrapText="1"/>
    </xf>
    <xf numFmtId="43" fontId="16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center" vertical="top" wrapText="1"/>
    </xf>
    <xf numFmtId="43" fontId="12" fillId="0" borderId="1" xfId="1" applyNumberFormat="1" applyFont="1" applyFill="1" applyBorder="1" applyAlignment="1">
      <alignment horizontal="center" vertical="top" wrapText="1"/>
    </xf>
    <xf numFmtId="43" fontId="1" fillId="0" borderId="1" xfId="0" applyNumberFormat="1" applyFont="1" applyFill="1" applyBorder="1" applyAlignment="1">
      <alignment horizontal="right" vertical="top" wrapText="1"/>
    </xf>
    <xf numFmtId="43" fontId="18" fillId="0" borderId="1" xfId="0" applyNumberFormat="1" applyFont="1" applyFill="1" applyBorder="1" applyAlignment="1">
      <alignment horizontal="right" vertical="top" wrapText="1"/>
    </xf>
    <xf numFmtId="43" fontId="2" fillId="0" borderId="6" xfId="1" applyNumberFormat="1" applyFont="1" applyFill="1" applyBorder="1" applyAlignment="1">
      <alignment horizontal="center" vertical="top" wrapText="1"/>
    </xf>
    <xf numFmtId="43" fontId="2" fillId="0" borderId="5" xfId="1" applyNumberFormat="1" applyFont="1" applyFill="1" applyBorder="1" applyAlignment="1">
      <alignment horizontal="center" vertical="top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ill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23" fillId="0" borderId="0" xfId="0" applyFont="1"/>
    <xf numFmtId="0" fontId="1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24" fillId="0" borderId="0" xfId="0" applyFont="1"/>
    <xf numFmtId="0" fontId="16" fillId="0" borderId="1" xfId="0" applyFont="1" applyFill="1" applyBorder="1" applyAlignment="1">
      <alignment vertical="top" wrapText="1"/>
    </xf>
    <xf numFmtId="43" fontId="16" fillId="0" borderId="1" xfId="0" applyNumberFormat="1" applyFont="1" applyFill="1" applyBorder="1" applyAlignment="1">
      <alignment horizontal="right" vertical="top" wrapText="1"/>
    </xf>
    <xf numFmtId="43" fontId="8" fillId="0" borderId="1" xfId="0" applyNumberFormat="1" applyFont="1" applyFill="1" applyBorder="1" applyAlignment="1">
      <alignment horizontal="right" vertical="top" wrapText="1"/>
    </xf>
    <xf numFmtId="4" fontId="24" fillId="0" borderId="0" xfId="0" applyNumberFormat="1" applyFont="1"/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16" fillId="0" borderId="5" xfId="0" applyNumberFormat="1" applyFont="1" applyFill="1" applyBorder="1" applyAlignment="1">
      <alignment horizontal="center" vertical="top" wrapText="1"/>
    </xf>
    <xf numFmtId="43" fontId="16" fillId="0" borderId="1" xfId="0" applyNumberFormat="1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right" vertical="top" wrapText="1"/>
    </xf>
    <xf numFmtId="4" fontId="0" fillId="0" borderId="0" xfId="0" applyNumberFormat="1" applyFill="1"/>
    <xf numFmtId="0" fontId="2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4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43" fontId="16" fillId="0" borderId="1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5" xfId="0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49" fontId="12" fillId="0" borderId="5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/>
    </xf>
    <xf numFmtId="0" fontId="14" fillId="0" borderId="0" xfId="0" applyFont="1" applyAlignment="1">
      <alignment horizontal="center" wrapText="1"/>
    </xf>
    <xf numFmtId="10" fontId="14" fillId="0" borderId="0" xfId="0" applyNumberFormat="1" applyFont="1" applyAlignment="1">
      <alignment horizontal="center" wrapText="1"/>
    </xf>
    <xf numFmtId="9" fontId="14" fillId="0" borderId="0" xfId="0" applyNumberFormat="1" applyFont="1" applyAlignment="1">
      <alignment horizontal="center" wrapText="1"/>
    </xf>
    <xf numFmtId="169" fontId="14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Border="1" applyAlignment="1">
      <alignment vertical="top" wrapText="1"/>
    </xf>
    <xf numFmtId="0" fontId="24" fillId="0" borderId="0" xfId="0" applyNumberFormat="1" applyFont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165" fontId="2" fillId="0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4" fontId="2" fillId="0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vertical="top"/>
    </xf>
    <xf numFmtId="43" fontId="14" fillId="0" borderId="0" xfId="0" applyNumberFormat="1" applyFont="1" applyAlignment="1">
      <alignment wrapText="1"/>
    </xf>
    <xf numFmtId="0" fontId="14" fillId="0" borderId="0" xfId="0" applyFont="1" applyAlignment="1">
      <alignment horizontal="center"/>
    </xf>
    <xf numFmtId="43" fontId="14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horizontal="center" vertical="top" wrapText="1"/>
    </xf>
    <xf numFmtId="4" fontId="12" fillId="0" borderId="0" xfId="0" applyNumberFormat="1" applyFont="1" applyAlignment="1">
      <alignment horizontal="center" wrapText="1"/>
    </xf>
    <xf numFmtId="4" fontId="18" fillId="0" borderId="1" xfId="0" applyNumberFormat="1" applyFont="1" applyFill="1" applyBorder="1" applyAlignment="1">
      <alignment horizontal="center" vertical="center"/>
    </xf>
    <xf numFmtId="0" fontId="29" fillId="0" borderId="0" xfId="0" applyFont="1"/>
    <xf numFmtId="0" fontId="1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5" fillId="0" borderId="0" xfId="0" applyFont="1" applyFill="1"/>
    <xf numFmtId="4" fontId="1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20" fillId="4" borderId="1" xfId="0" applyNumberFormat="1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horizontal="center" vertical="center"/>
    </xf>
    <xf numFmtId="170" fontId="4" fillId="0" borderId="1" xfId="3" applyNumberFormat="1" applyFont="1" applyBorder="1" applyAlignment="1" applyProtection="1">
      <alignment horizontal="left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1" fontId="4" fillId="0" borderId="14" xfId="2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4" fillId="0" borderId="17" xfId="4" applyNumberFormat="1" applyFont="1" applyFill="1" applyAlignment="1" applyProtection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 applyProtection="1">
      <alignment horizontal="center" vertical="top" wrapText="1"/>
      <protection locked="0"/>
    </xf>
    <xf numFmtId="4" fontId="1" fillId="0" borderId="1" xfId="0" applyNumberFormat="1" applyFont="1" applyFill="1" applyBorder="1" applyAlignment="1" applyProtection="1">
      <alignment horizontal="center" vertical="top" wrapText="1"/>
      <protection locked="0"/>
    </xf>
    <xf numFmtId="4" fontId="8" fillId="0" borderId="1" xfId="0" applyNumberFormat="1" applyFont="1" applyFill="1" applyBorder="1" applyAlignment="1" applyProtection="1">
      <alignment horizontal="center" vertical="top" wrapText="1"/>
      <protection locked="0"/>
    </xf>
    <xf numFmtId="4" fontId="16" fillId="0" borderId="1" xfId="0" applyNumberFormat="1" applyFont="1" applyFill="1" applyBorder="1" applyAlignment="1" applyProtection="1">
      <alignment horizontal="center" vertical="top" wrapText="1"/>
      <protection locked="0"/>
    </xf>
    <xf numFmtId="4" fontId="16" fillId="0" borderId="1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0" fontId="30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43" fontId="18" fillId="0" borderId="1" xfId="0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/>
    </xf>
    <xf numFmtId="43" fontId="18" fillId="0" borderId="1" xfId="1" applyNumberFormat="1" applyFont="1" applyFill="1" applyBorder="1" applyAlignment="1" applyProtection="1">
      <alignment vertical="top" wrapText="1"/>
    </xf>
    <xf numFmtId="0" fontId="31" fillId="0" borderId="0" xfId="0" applyFont="1"/>
    <xf numFmtId="4" fontId="31" fillId="0" borderId="0" xfId="0" applyNumberFormat="1" applyFont="1"/>
    <xf numFmtId="4" fontId="29" fillId="0" borderId="0" xfId="0" applyNumberFormat="1" applyFont="1"/>
    <xf numFmtId="0" fontId="29" fillId="0" borderId="0" xfId="0" applyFont="1" applyFill="1"/>
    <xf numFmtId="4" fontId="29" fillId="0" borderId="0" xfId="0" applyNumberFormat="1" applyFont="1" applyFill="1"/>
    <xf numFmtId="4" fontId="31" fillId="0" borderId="0" xfId="0" applyNumberFormat="1" applyFont="1" applyFill="1"/>
    <xf numFmtId="0" fontId="31" fillId="0" borderId="0" xfId="0" applyFont="1" applyFill="1"/>
    <xf numFmtId="164" fontId="29" fillId="0" borderId="0" xfId="0" applyNumberFormat="1" applyFont="1"/>
    <xf numFmtId="164" fontId="31" fillId="0" borderId="0" xfId="0" applyNumberFormat="1" applyFont="1"/>
    <xf numFmtId="164" fontId="31" fillId="0" borderId="0" xfId="0" applyNumberFormat="1" applyFont="1" applyFill="1"/>
    <xf numFmtId="164" fontId="29" fillId="0" borderId="0" xfId="0" applyNumberFormat="1" applyFont="1" applyFill="1"/>
    <xf numFmtId="4" fontId="32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8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0" xfId="0" applyFont="1"/>
    <xf numFmtId="0" fontId="2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" fontId="35" fillId="3" borderId="1" xfId="0" applyNumberFormat="1" applyFont="1" applyFill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4" fontId="26" fillId="0" borderId="1" xfId="0" applyNumberFormat="1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4" fontId="1" fillId="0" borderId="5" xfId="0" applyNumberFormat="1" applyFont="1" applyBorder="1" applyAlignment="1">
      <alignment horizontal="right" vertical="top" wrapText="1"/>
    </xf>
    <xf numFmtId="0" fontId="16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vertical="top" wrapText="1"/>
    </xf>
    <xf numFmtId="4" fontId="36" fillId="0" borderId="1" xfId="0" applyNumberFormat="1" applyFont="1" applyBorder="1" applyAlignment="1">
      <alignment vertical="top" wrapText="1"/>
    </xf>
    <xf numFmtId="4" fontId="25" fillId="0" borderId="1" xfId="0" applyNumberFormat="1" applyFont="1" applyBorder="1" applyAlignment="1">
      <alignment vertical="top" wrapText="1"/>
    </xf>
    <xf numFmtId="0" fontId="26" fillId="0" borderId="1" xfId="0" applyFont="1" applyBorder="1" applyAlignment="1">
      <alignment horizontal="center" wrapText="1"/>
    </xf>
    <xf numFmtId="4" fontId="38" fillId="3" borderId="1" xfId="0" applyNumberFormat="1" applyFont="1" applyFill="1" applyBorder="1" applyAlignment="1">
      <alignment vertical="top" wrapText="1"/>
    </xf>
    <xf numFmtId="4" fontId="18" fillId="0" borderId="1" xfId="0" applyNumberFormat="1" applyFont="1" applyBorder="1" applyAlignment="1">
      <alignment vertical="top" wrapText="1"/>
    </xf>
    <xf numFmtId="4" fontId="40" fillId="0" borderId="1" xfId="0" applyNumberFormat="1" applyFont="1" applyBorder="1" applyAlignment="1">
      <alignment vertical="top" wrapText="1"/>
    </xf>
    <xf numFmtId="4" fontId="18" fillId="0" borderId="5" xfId="0" applyNumberFormat="1" applyFont="1" applyBorder="1" applyAlignment="1">
      <alignment horizontal="right" vertical="top" wrapText="1"/>
    </xf>
    <xf numFmtId="4" fontId="41" fillId="0" borderId="1" xfId="0" applyNumberFormat="1" applyFont="1" applyBorder="1" applyAlignment="1">
      <alignment vertical="top" wrapText="1"/>
    </xf>
    <xf numFmtId="4" fontId="28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4" fontId="1" fillId="0" borderId="6" xfId="0" applyNumberFormat="1" applyFont="1" applyBorder="1" applyAlignment="1">
      <alignment horizontal="right" vertical="top" wrapText="1"/>
    </xf>
    <xf numFmtId="4" fontId="1" fillId="0" borderId="7" xfId="0" applyNumberFormat="1" applyFont="1" applyBorder="1" applyAlignment="1">
      <alignment horizontal="right" vertical="top" wrapText="1"/>
    </xf>
    <xf numFmtId="4" fontId="1" fillId="0" borderId="5" xfId="0" applyNumberFormat="1" applyFont="1" applyBorder="1" applyAlignment="1">
      <alignment horizontal="right" vertical="top" wrapText="1"/>
    </xf>
    <xf numFmtId="4" fontId="18" fillId="0" borderId="6" xfId="0" applyNumberFormat="1" applyFont="1" applyBorder="1" applyAlignment="1">
      <alignment horizontal="right" vertical="top" wrapText="1"/>
    </xf>
    <xf numFmtId="4" fontId="18" fillId="0" borderId="7" xfId="0" applyNumberFormat="1" applyFont="1" applyBorder="1" applyAlignment="1">
      <alignment horizontal="right" vertical="top" wrapText="1"/>
    </xf>
    <xf numFmtId="4" fontId="18" fillId="0" borderId="5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18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4" fillId="0" borderId="0" xfId="0" applyFont="1" applyAlignment="1">
      <alignment horizontal="center" wrapText="1"/>
    </xf>
    <xf numFmtId="43" fontId="34" fillId="0" borderId="1" xfId="1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vertical="center" wrapText="1"/>
    </xf>
    <xf numFmtId="43" fontId="16" fillId="0" borderId="5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3" fontId="42" fillId="0" borderId="5" xfId="1" applyNumberFormat="1" applyFont="1" applyFill="1" applyBorder="1" applyAlignment="1">
      <alignment horizontal="center" vertical="top" wrapText="1"/>
    </xf>
    <xf numFmtId="43" fontId="16" fillId="0" borderId="6" xfId="1" applyNumberFormat="1" applyFont="1" applyFill="1" applyBorder="1" applyAlignment="1">
      <alignment horizontal="center" vertical="top" wrapText="1"/>
    </xf>
    <xf numFmtId="43" fontId="42" fillId="0" borderId="1" xfId="1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vertical="top" wrapText="1"/>
    </xf>
    <xf numFmtId="43" fontId="16" fillId="0" borderId="1" xfId="0" applyNumberFormat="1" applyFont="1" applyFill="1" applyBorder="1" applyAlignment="1">
      <alignment vertical="top" wrapText="1"/>
    </xf>
    <xf numFmtId="43" fontId="8" fillId="0" borderId="6" xfId="1" applyNumberFormat="1" applyFont="1" applyFill="1" applyBorder="1" applyAlignment="1">
      <alignment horizontal="center" vertical="top" wrapText="1"/>
    </xf>
    <xf numFmtId="2" fontId="24" fillId="0" borderId="0" xfId="0" applyNumberFormat="1" applyFont="1" applyFill="1"/>
    <xf numFmtId="43" fontId="24" fillId="0" borderId="0" xfId="0" applyNumberFormat="1" applyFont="1" applyFill="1"/>
    <xf numFmtId="0" fontId="24" fillId="0" borderId="0" xfId="0" applyFont="1" applyFill="1"/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top" wrapText="1"/>
    </xf>
    <xf numFmtId="0" fontId="42" fillId="0" borderId="1" xfId="0" applyFont="1" applyFill="1" applyBorder="1" applyAlignment="1">
      <alignment horizontal="center" vertical="top" wrapText="1"/>
    </xf>
    <xf numFmtId="49" fontId="42" fillId="0" borderId="1" xfId="0" applyNumberFormat="1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49" fontId="43" fillId="0" borderId="1" xfId="0" applyNumberFormat="1" applyFont="1" applyFill="1" applyBorder="1" applyAlignment="1">
      <alignment horizontal="center" vertical="top" wrapText="1"/>
    </xf>
    <xf numFmtId="0" fontId="43" fillId="0" borderId="1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49" fontId="8" fillId="0" borderId="6" xfId="0" applyNumberFormat="1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 vertical="top" wrapText="1"/>
    </xf>
    <xf numFmtId="49" fontId="24" fillId="0" borderId="0" xfId="0" applyNumberFormat="1" applyFont="1" applyFill="1"/>
    <xf numFmtId="0" fontId="16" fillId="0" borderId="0" xfId="0" applyFont="1" applyFill="1" applyAlignment="1">
      <alignment vertical="top"/>
    </xf>
    <xf numFmtId="49" fontId="16" fillId="0" borderId="0" xfId="0" applyNumberFormat="1" applyFont="1" applyFill="1" applyAlignment="1">
      <alignment horizontal="center" vertical="top"/>
    </xf>
    <xf numFmtId="49" fontId="16" fillId="0" borderId="0" xfId="0" applyNumberFormat="1" applyFont="1" applyFill="1"/>
    <xf numFmtId="0" fontId="16" fillId="0" borderId="0" xfId="0" applyFont="1" applyFill="1" applyAlignment="1">
      <alignment horizontal="right"/>
    </xf>
    <xf numFmtId="0" fontId="16" fillId="0" borderId="0" xfId="0" applyFont="1" applyFill="1" applyAlignment="1"/>
    <xf numFmtId="0" fontId="8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vertical="top"/>
    </xf>
    <xf numFmtId="49" fontId="24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43" fontId="16" fillId="0" borderId="1" xfId="0" applyNumberFormat="1" applyFont="1" applyFill="1" applyBorder="1" applyAlignment="1">
      <alignment vertical="top"/>
    </xf>
    <xf numFmtId="43" fontId="16" fillId="0" borderId="1" xfId="1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>
      <alignment vertical="top" wrapText="1"/>
    </xf>
    <xf numFmtId="43" fontId="16" fillId="0" borderId="1" xfId="1" applyNumberFormat="1" applyFont="1" applyFill="1" applyBorder="1" applyAlignment="1" applyProtection="1">
      <alignment vertical="top" wrapText="1"/>
    </xf>
    <xf numFmtId="43" fontId="8" fillId="0" borderId="1" xfId="0" applyNumberFormat="1" applyFont="1" applyFill="1" applyBorder="1" applyAlignment="1">
      <alignment vertical="top"/>
    </xf>
    <xf numFmtId="0" fontId="16" fillId="0" borderId="0" xfId="0" applyFont="1" applyFill="1"/>
  </cellXfs>
  <cellStyles count="6">
    <cellStyle name="xl30" xfId="5"/>
    <cellStyle name="xl35" xfId="3"/>
    <cellStyle name="xl42" xfId="4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K63"/>
  <sheetViews>
    <sheetView topLeftCell="A10" workbookViewId="0">
      <selection activeCell="B19" sqref="B19:B20"/>
    </sheetView>
  </sheetViews>
  <sheetFormatPr defaultRowHeight="15"/>
  <cols>
    <col min="1" max="1" width="7.28515625" customWidth="1"/>
    <col min="2" max="2" width="135.140625" customWidth="1"/>
    <col min="3" max="3" width="14" customWidth="1"/>
    <col min="4" max="4" width="13.85546875" customWidth="1"/>
    <col min="5" max="5" width="17" customWidth="1"/>
    <col min="7" max="7" width="12.42578125" style="292" bestFit="1" customWidth="1"/>
    <col min="8" max="8" width="13.5703125" style="292" customWidth="1"/>
    <col min="9" max="9" width="12.42578125" style="292" bestFit="1" customWidth="1"/>
    <col min="11" max="11" width="11.42578125" bestFit="1" customWidth="1"/>
  </cols>
  <sheetData>
    <row r="1" spans="2:11" ht="15.75">
      <c r="C1" s="212">
        <v>2021</v>
      </c>
      <c r="D1" s="212">
        <v>2022</v>
      </c>
      <c r="E1" s="212">
        <v>2023</v>
      </c>
    </row>
    <row r="2" spans="2:11">
      <c r="B2" s="252" t="s">
        <v>171</v>
      </c>
    </row>
    <row r="3" spans="2:11" ht="15.75">
      <c r="B3" s="4" t="s">
        <v>21</v>
      </c>
      <c r="C3" s="251">
        <v>5493600</v>
      </c>
      <c r="D3" s="251">
        <v>5257700</v>
      </c>
      <c r="E3" s="251">
        <v>5257700</v>
      </c>
      <c r="G3" s="293"/>
      <c r="H3" s="303"/>
      <c r="I3" s="293"/>
      <c r="K3" s="37"/>
    </row>
    <row r="4" spans="2:11" ht="15.75">
      <c r="B4" s="22" t="s">
        <v>109</v>
      </c>
      <c r="C4" s="66"/>
      <c r="D4" s="176"/>
      <c r="E4" s="176"/>
    </row>
    <row r="5" spans="2:11" ht="31.5">
      <c r="B5" s="14" t="s">
        <v>22</v>
      </c>
      <c r="C5" s="175">
        <f t="shared" ref="C5:E5" si="0">SUM(C6:C8)</f>
        <v>205000</v>
      </c>
      <c r="D5" s="175">
        <f t="shared" si="0"/>
        <v>214900</v>
      </c>
      <c r="E5" s="175">
        <f t="shared" si="0"/>
        <v>214900</v>
      </c>
      <c r="G5" s="293"/>
      <c r="I5" s="293"/>
      <c r="K5" s="37"/>
    </row>
    <row r="6" spans="2:11" ht="15.75">
      <c r="B6" s="14"/>
      <c r="C6" s="175">
        <v>146000</v>
      </c>
      <c r="D6" s="175">
        <v>146000</v>
      </c>
      <c r="E6" s="175">
        <v>146000</v>
      </c>
    </row>
    <row r="7" spans="2:11" ht="15.75">
      <c r="B7" s="14"/>
      <c r="C7" s="175">
        <v>44000</v>
      </c>
      <c r="D7" s="175">
        <v>44000</v>
      </c>
      <c r="E7" s="175">
        <v>44000</v>
      </c>
    </row>
    <row r="8" spans="2:11" ht="15.75">
      <c r="B8" s="14"/>
      <c r="C8" s="176">
        <v>15000</v>
      </c>
      <c r="D8" s="176">
        <v>24900</v>
      </c>
      <c r="E8" s="176">
        <v>24900</v>
      </c>
    </row>
    <row r="9" spans="2:11" ht="47.25">
      <c r="B9" s="266" t="s">
        <v>467</v>
      </c>
      <c r="C9" s="175"/>
      <c r="D9" s="175"/>
      <c r="E9" s="175"/>
    </row>
    <row r="10" spans="2:11" ht="15.75">
      <c r="B10" s="266" t="s">
        <v>232</v>
      </c>
      <c r="C10" s="175">
        <f>C9*100/130.2</f>
        <v>0</v>
      </c>
      <c r="D10" s="175"/>
      <c r="E10" s="175"/>
    </row>
    <row r="11" spans="2:11" ht="15.75">
      <c r="B11" s="266" t="s">
        <v>233</v>
      </c>
      <c r="C11" s="175">
        <f>C9-C10</f>
        <v>0</v>
      </c>
      <c r="D11" s="175"/>
      <c r="E11" s="175"/>
    </row>
    <row r="12" spans="2:11" ht="15.75">
      <c r="B12" s="266" t="s">
        <v>483</v>
      </c>
      <c r="C12" s="175">
        <v>0</v>
      </c>
      <c r="D12" s="175"/>
      <c r="E12" s="175"/>
    </row>
    <row r="13" spans="2:11" ht="15.75">
      <c r="B13" s="266"/>
      <c r="C13" s="175"/>
      <c r="D13" s="175"/>
      <c r="E13" s="175"/>
    </row>
    <row r="14" spans="2:11" ht="15.75">
      <c r="B14" s="266" t="s">
        <v>484</v>
      </c>
      <c r="C14" s="175">
        <v>0</v>
      </c>
      <c r="D14" s="175"/>
      <c r="E14" s="175"/>
      <c r="G14" s="293"/>
    </row>
    <row r="15" spans="2:11" ht="15.75">
      <c r="B15" s="286" t="s">
        <v>485</v>
      </c>
      <c r="C15" s="257">
        <v>0</v>
      </c>
      <c r="D15" s="175"/>
      <c r="E15" s="175"/>
    </row>
    <row r="16" spans="2:11" ht="15.75">
      <c r="B16" s="286" t="s">
        <v>486</v>
      </c>
      <c r="C16" s="257">
        <v>0</v>
      </c>
      <c r="D16" s="175"/>
      <c r="E16" s="175"/>
    </row>
    <row r="17" spans="2:11" ht="15.75">
      <c r="B17" s="266"/>
      <c r="C17" s="175"/>
      <c r="D17" s="175"/>
      <c r="E17" s="175"/>
    </row>
    <row r="18" spans="2:11" ht="56.25">
      <c r="B18" s="253" t="s">
        <v>24</v>
      </c>
      <c r="C18" s="259">
        <f>C19+C21+C30+C34+C38+C59+C40+C42+C46+C48+C55+C57+C50+C52</f>
        <v>4045379.6799999997</v>
      </c>
      <c r="D18" s="259">
        <f t="shared" ref="D18:E18" si="1">D19+D21+D30+D34+D38+D59+D40+D42+D46+D48+D55+D57</f>
        <v>4045379.6799999997</v>
      </c>
      <c r="E18" s="259">
        <f t="shared" si="1"/>
        <v>4045379.6799999997</v>
      </c>
      <c r="G18" s="293"/>
      <c r="H18" s="293"/>
      <c r="I18" s="293"/>
      <c r="K18" s="37"/>
    </row>
    <row r="19" spans="2:11" s="32" customFormat="1" ht="15.75">
      <c r="B19" s="44" t="s">
        <v>239</v>
      </c>
      <c r="C19" s="71">
        <v>0</v>
      </c>
      <c r="D19" s="70">
        <v>0</v>
      </c>
      <c r="E19" s="70">
        <v>0</v>
      </c>
      <c r="G19" s="252"/>
      <c r="H19" s="294"/>
      <c r="I19" s="294"/>
    </row>
    <row r="20" spans="2:11" s="256" customFormat="1" ht="9.75" customHeight="1">
      <c r="B20" s="44"/>
      <c r="C20" s="71"/>
      <c r="D20" s="70"/>
      <c r="E20" s="70"/>
      <c r="G20" s="295"/>
      <c r="H20" s="296"/>
      <c r="I20" s="296"/>
    </row>
    <row r="21" spans="2:11" s="32" customFormat="1" ht="17.25" customHeight="1">
      <c r="B21" s="254" t="s">
        <v>238</v>
      </c>
      <c r="C21" s="267">
        <f>SUM(C22:C28)</f>
        <v>731862.67999999993</v>
      </c>
      <c r="D21" s="267">
        <f t="shared" ref="D21:E21" si="2">SUM(D22:D28)</f>
        <v>731862.67999999993</v>
      </c>
      <c r="E21" s="267">
        <f t="shared" si="2"/>
        <v>731862.67999999993</v>
      </c>
      <c r="G21" s="294"/>
      <c r="H21" s="294"/>
      <c r="I21" s="294"/>
    </row>
    <row r="22" spans="2:11" ht="15.75">
      <c r="B22" s="255" t="s">
        <v>232</v>
      </c>
      <c r="C22" s="264">
        <v>498929.87</v>
      </c>
      <c r="D22" s="264">
        <f>C22</f>
        <v>498929.87</v>
      </c>
      <c r="E22" s="264">
        <f>C22</f>
        <v>498929.87</v>
      </c>
      <c r="G22" s="293"/>
      <c r="H22" s="293"/>
      <c r="I22" s="293"/>
    </row>
    <row r="23" spans="2:11" ht="15.75">
      <c r="B23" s="255" t="s">
        <v>233</v>
      </c>
      <c r="C23" s="264">
        <v>150676.81</v>
      </c>
      <c r="D23" s="264">
        <f>C23</f>
        <v>150676.81</v>
      </c>
      <c r="E23" s="264">
        <f>C23+C36</f>
        <v>150676.81</v>
      </c>
      <c r="G23" s="293"/>
      <c r="H23" s="293"/>
      <c r="I23" s="293"/>
    </row>
    <row r="24" spans="2:11" ht="15.75">
      <c r="B24" s="255" t="s">
        <v>335</v>
      </c>
      <c r="C24" s="264">
        <v>0</v>
      </c>
      <c r="D24" s="265"/>
      <c r="E24" s="265"/>
      <c r="G24" s="293"/>
      <c r="H24" s="293"/>
      <c r="I24" s="293"/>
    </row>
    <row r="25" spans="2:11" ht="15.75">
      <c r="B25" s="255" t="s">
        <v>234</v>
      </c>
      <c r="C25" s="264">
        <v>67416</v>
      </c>
      <c r="D25" s="264">
        <v>67416</v>
      </c>
      <c r="E25" s="264">
        <v>67416</v>
      </c>
      <c r="G25" s="293"/>
      <c r="H25" s="293"/>
      <c r="I25" s="293"/>
    </row>
    <row r="26" spans="2:11" ht="15.75">
      <c r="B26" s="255" t="s">
        <v>253</v>
      </c>
      <c r="C26" s="264"/>
      <c r="D26" s="264"/>
      <c r="E26" s="264"/>
      <c r="G26" s="293"/>
      <c r="H26" s="293"/>
      <c r="I26" s="293"/>
    </row>
    <row r="27" spans="2:11" ht="15.75">
      <c r="B27" s="255" t="s">
        <v>235</v>
      </c>
      <c r="C27" s="264"/>
      <c r="D27" s="264"/>
      <c r="E27" s="264"/>
      <c r="G27" s="293"/>
      <c r="H27" s="293"/>
      <c r="I27" s="293"/>
    </row>
    <row r="28" spans="2:11" ht="15.75">
      <c r="B28" s="255" t="s">
        <v>254</v>
      </c>
      <c r="C28" s="264">
        <v>14840</v>
      </c>
      <c r="D28" s="264">
        <v>14840</v>
      </c>
      <c r="E28" s="264">
        <v>14840</v>
      </c>
      <c r="G28" s="293"/>
      <c r="H28" s="293"/>
      <c r="I28" s="293"/>
    </row>
    <row r="29" spans="2:11" s="38" customFormat="1" ht="9" customHeight="1">
      <c r="B29" s="60"/>
      <c r="C29" s="257"/>
      <c r="D29" s="257"/>
      <c r="E29" s="257"/>
      <c r="G29" s="297"/>
      <c r="H29" s="297"/>
      <c r="I29" s="297"/>
    </row>
    <row r="30" spans="2:11" s="32" customFormat="1" ht="31.5">
      <c r="B30" s="254" t="s">
        <v>231</v>
      </c>
      <c r="C30" s="259"/>
      <c r="D30" s="260"/>
      <c r="E30" s="260"/>
      <c r="G30" s="252"/>
      <c r="H30" s="294">
        <v>440665</v>
      </c>
      <c r="I30" s="294"/>
    </row>
    <row r="31" spans="2:11" ht="15.75">
      <c r="B31" s="255" t="s">
        <v>232</v>
      </c>
      <c r="C31" s="175">
        <f>C30*100/130.2</f>
        <v>0</v>
      </c>
      <c r="D31" s="262"/>
      <c r="E31" s="262"/>
      <c r="H31" s="261">
        <v>338444.7</v>
      </c>
      <c r="I31" s="293"/>
    </row>
    <row r="32" spans="2:11" ht="15.75">
      <c r="B32" s="255" t="s">
        <v>233</v>
      </c>
      <c r="C32" s="175">
        <f>C30-C31</f>
        <v>0</v>
      </c>
      <c r="D32" s="262"/>
      <c r="E32" s="262"/>
      <c r="H32" s="261">
        <v>102210.3</v>
      </c>
      <c r="I32" s="293"/>
    </row>
    <row r="33" spans="2:9" s="38" customFormat="1" ht="9.75" customHeight="1">
      <c r="B33" s="60"/>
      <c r="C33" s="66"/>
      <c r="D33" s="67"/>
      <c r="E33" s="67"/>
      <c r="G33" s="298"/>
      <c r="H33" s="297"/>
      <c r="I33" s="297"/>
    </row>
    <row r="34" spans="2:9" s="32" customFormat="1" ht="63">
      <c r="B34" s="254" t="s">
        <v>236</v>
      </c>
      <c r="C34" s="294"/>
      <c r="D34" s="259">
        <f t="shared" ref="D34:E34" si="3">D35+D36</f>
        <v>0</v>
      </c>
      <c r="E34" s="259">
        <f t="shared" si="3"/>
        <v>0</v>
      </c>
      <c r="G34" s="299"/>
      <c r="H34" s="294">
        <v>23192.37</v>
      </c>
      <c r="I34" s="294"/>
    </row>
    <row r="35" spans="2:9" s="36" customFormat="1" ht="15.75">
      <c r="B35" s="255" t="s">
        <v>232</v>
      </c>
      <c r="C35" s="175">
        <f>C34*100/130.2</f>
        <v>0</v>
      </c>
      <c r="D35" s="262"/>
      <c r="E35" s="262"/>
      <c r="G35" s="300"/>
      <c r="H35" s="261">
        <v>17812.88</v>
      </c>
      <c r="I35" s="293"/>
    </row>
    <row r="36" spans="2:9" s="36" customFormat="1" ht="15.75">
      <c r="B36" s="255" t="s">
        <v>233</v>
      </c>
      <c r="C36" s="175">
        <f>C34-C35</f>
        <v>0</v>
      </c>
      <c r="D36" s="262"/>
      <c r="E36" s="262"/>
      <c r="G36" s="300"/>
      <c r="H36" s="261">
        <v>5379.49</v>
      </c>
      <c r="I36" s="293"/>
    </row>
    <row r="37" spans="2:9" s="258" customFormat="1" ht="9.75" customHeight="1">
      <c r="B37" s="60"/>
      <c r="C37" s="66"/>
      <c r="D37" s="67"/>
      <c r="E37" s="67"/>
      <c r="G37" s="301"/>
      <c r="H37" s="297"/>
      <c r="I37" s="297"/>
    </row>
    <row r="38" spans="2:9" s="32" customFormat="1" ht="15.75">
      <c r="B38" s="254" t="s">
        <v>237</v>
      </c>
      <c r="C38" s="259">
        <v>1300000</v>
      </c>
      <c r="D38" s="259">
        <v>1300000</v>
      </c>
      <c r="E38" s="259">
        <v>1300000</v>
      </c>
      <c r="G38" s="299"/>
      <c r="H38" s="294"/>
      <c r="I38" s="294"/>
    </row>
    <row r="39" spans="2:9" s="256" customFormat="1" ht="9.75" customHeight="1">
      <c r="B39" s="44"/>
      <c r="C39" s="71"/>
      <c r="D39" s="71"/>
      <c r="E39" s="71"/>
      <c r="G39" s="302"/>
      <c r="H39" s="296"/>
      <c r="I39" s="296"/>
    </row>
    <row r="40" spans="2:9" s="32" customFormat="1" ht="15.75">
      <c r="B40" s="254" t="s">
        <v>250</v>
      </c>
      <c r="C40" s="263">
        <v>335000</v>
      </c>
      <c r="D40" s="263">
        <v>335000</v>
      </c>
      <c r="E40" s="263">
        <v>335000</v>
      </c>
      <c r="G40" s="299"/>
      <c r="H40" s="294"/>
      <c r="I40" s="294"/>
    </row>
    <row r="41" spans="2:9" s="256" customFormat="1" ht="9.75" customHeight="1">
      <c r="B41" s="44"/>
      <c r="C41" s="172"/>
      <c r="D41" s="173"/>
      <c r="E41" s="173"/>
      <c r="G41" s="302"/>
      <c r="H41" s="296"/>
      <c r="I41" s="296"/>
    </row>
    <row r="42" spans="2:9" s="32" customFormat="1" ht="31.5">
      <c r="B42" s="254" t="s">
        <v>258</v>
      </c>
      <c r="C42" s="259">
        <f>SUM(C43:C44)</f>
        <v>679786</v>
      </c>
      <c r="D42" s="259">
        <f t="shared" ref="D42:E42" si="4">SUM(D43:D44)</f>
        <v>679786</v>
      </c>
      <c r="E42" s="259">
        <f t="shared" si="4"/>
        <v>679786</v>
      </c>
      <c r="G42" s="299"/>
      <c r="H42" s="294"/>
      <c r="I42" s="294"/>
    </row>
    <row r="43" spans="2:9" s="32" customFormat="1" ht="15.75">
      <c r="B43" s="255" t="s">
        <v>366</v>
      </c>
      <c r="C43" s="261">
        <v>357005</v>
      </c>
      <c r="D43" s="261">
        <v>357005</v>
      </c>
      <c r="E43" s="261">
        <v>357005</v>
      </c>
      <c r="G43" s="299"/>
      <c r="H43" s="294"/>
      <c r="I43" s="294"/>
    </row>
    <row r="44" spans="2:9" s="32" customFormat="1" ht="15.75">
      <c r="B44" s="255" t="s">
        <v>367</v>
      </c>
      <c r="C44" s="261">
        <v>322781</v>
      </c>
      <c r="D44" s="261">
        <v>322781</v>
      </c>
      <c r="E44" s="261">
        <v>322781</v>
      </c>
      <c r="G44" s="299"/>
      <c r="H44" s="294"/>
      <c r="I44" s="294"/>
    </row>
    <row r="45" spans="2:9" s="256" customFormat="1" ht="9.75" customHeight="1">
      <c r="B45" s="60"/>
      <c r="C45" s="66"/>
      <c r="D45" s="66"/>
      <c r="E45" s="66"/>
      <c r="G45" s="302"/>
      <c r="H45" s="296"/>
      <c r="I45" s="296"/>
    </row>
    <row r="46" spans="2:9" s="32" customFormat="1" ht="31.5">
      <c r="B46" s="254" t="s">
        <v>255</v>
      </c>
      <c r="C46" s="259">
        <v>788731</v>
      </c>
      <c r="D46" s="259">
        <v>788731</v>
      </c>
      <c r="E46" s="259">
        <v>788731</v>
      </c>
      <c r="G46" s="299"/>
      <c r="H46" s="294"/>
      <c r="I46" s="294"/>
    </row>
    <row r="47" spans="2:9" s="256" customFormat="1" ht="9.75" customHeight="1">
      <c r="B47" s="44"/>
      <c r="C47" s="71"/>
      <c r="D47" s="71"/>
      <c r="E47" s="71"/>
      <c r="G47" s="302"/>
      <c r="H47" s="296"/>
      <c r="I47" s="296"/>
    </row>
    <row r="48" spans="2:9" s="32" customFormat="1" ht="15.75">
      <c r="B48" s="254" t="s">
        <v>358</v>
      </c>
      <c r="C48" s="260">
        <v>210000</v>
      </c>
      <c r="D48" s="260">
        <v>210000</v>
      </c>
      <c r="E48" s="260">
        <v>210000</v>
      </c>
      <c r="G48" s="299"/>
      <c r="H48" s="294"/>
      <c r="I48" s="294"/>
    </row>
    <row r="49" spans="2:9" s="256" customFormat="1" ht="15.75">
      <c r="B49" s="44"/>
      <c r="C49" s="71"/>
      <c r="D49" s="70"/>
      <c r="E49" s="70"/>
      <c r="G49" s="302"/>
      <c r="H49" s="296"/>
      <c r="I49" s="296"/>
    </row>
    <row r="50" spans="2:9" s="256" customFormat="1" ht="15.75">
      <c r="B50" s="288" t="s">
        <v>487</v>
      </c>
      <c r="C50" s="289"/>
      <c r="D50" s="290"/>
      <c r="E50" s="290"/>
      <c r="G50" s="302"/>
      <c r="H50" s="296"/>
      <c r="I50" s="296"/>
    </row>
    <row r="51" spans="2:9" s="256" customFormat="1" ht="15.75">
      <c r="B51" s="44"/>
      <c r="C51" s="71"/>
      <c r="D51" s="70"/>
      <c r="E51" s="70"/>
      <c r="G51" s="302"/>
      <c r="H51" s="296"/>
      <c r="I51" s="296"/>
    </row>
    <row r="52" spans="2:9" s="256" customFormat="1" ht="15.75">
      <c r="B52" s="288" t="s">
        <v>488</v>
      </c>
      <c r="C52" s="289"/>
      <c r="D52" s="290"/>
      <c r="E52" s="290"/>
      <c r="G52" s="302"/>
      <c r="H52" s="296"/>
      <c r="I52" s="296"/>
    </row>
    <row r="53" spans="2:9" s="256" customFormat="1" ht="15.75">
      <c r="B53" s="44"/>
      <c r="C53" s="71"/>
      <c r="D53" s="70"/>
      <c r="E53" s="70"/>
      <c r="G53" s="302"/>
      <c r="H53" s="296"/>
      <c r="I53" s="296"/>
    </row>
    <row r="54" spans="2:9" s="256" customFormat="1" ht="15.75">
      <c r="B54" s="44"/>
      <c r="C54" s="71"/>
      <c r="D54" s="70"/>
      <c r="E54" s="70"/>
      <c r="G54" s="302"/>
      <c r="H54" s="296"/>
      <c r="I54" s="296"/>
    </row>
    <row r="55" spans="2:9" s="32" customFormat="1" ht="31.5">
      <c r="B55" s="44" t="s">
        <v>256</v>
      </c>
      <c r="C55" s="69"/>
      <c r="D55" s="70"/>
      <c r="E55" s="70"/>
      <c r="G55" s="299"/>
      <c r="H55" s="294"/>
      <c r="I55" s="294"/>
    </row>
    <row r="56" spans="2:9" s="256" customFormat="1" ht="9.75" customHeight="1">
      <c r="B56" s="44"/>
      <c r="C56" s="71"/>
      <c r="D56" s="70"/>
      <c r="E56" s="70"/>
      <c r="G56" s="302"/>
      <c r="H56" s="296"/>
      <c r="I56" s="296"/>
    </row>
    <row r="57" spans="2:9" s="32" customFormat="1" ht="31.5">
      <c r="B57" s="44" t="s">
        <v>257</v>
      </c>
      <c r="C57" s="69"/>
      <c r="D57" s="70"/>
      <c r="E57" s="70"/>
      <c r="G57" s="299"/>
      <c r="H57" s="294"/>
      <c r="I57" s="294"/>
    </row>
    <row r="58" spans="2:9" s="256" customFormat="1" ht="9.75" customHeight="1">
      <c r="B58" s="44"/>
      <c r="C58" s="71"/>
      <c r="D58" s="70"/>
      <c r="E58" s="70"/>
      <c r="G58" s="302"/>
      <c r="H58" s="296"/>
      <c r="I58" s="296"/>
    </row>
    <row r="59" spans="2:9" s="32" customFormat="1" ht="15.75">
      <c r="B59" s="44" t="s">
        <v>248</v>
      </c>
      <c r="C59" s="69">
        <v>0</v>
      </c>
      <c r="D59" s="70">
        <v>0</v>
      </c>
      <c r="E59" s="70">
        <v>0</v>
      </c>
      <c r="G59" s="299"/>
      <c r="H59" s="294"/>
      <c r="I59" s="294"/>
    </row>
    <row r="60" spans="2:9" s="32" customFormat="1" ht="47.25">
      <c r="B60" s="44" t="s">
        <v>230</v>
      </c>
      <c r="C60" s="172">
        <v>0</v>
      </c>
      <c r="D60" s="173">
        <v>0</v>
      </c>
      <c r="E60" s="174">
        <v>0</v>
      </c>
      <c r="G60" s="252"/>
      <c r="H60" s="294"/>
      <c r="I60" s="252"/>
    </row>
    <row r="62" spans="2:9" ht="15.75">
      <c r="B62" s="62" t="s">
        <v>219</v>
      </c>
      <c r="C62" s="63">
        <v>27491.279999999999</v>
      </c>
      <c r="D62" s="63"/>
      <c r="E62" s="152">
        <v>27491.279999999999</v>
      </c>
    </row>
    <row r="63" spans="2:9">
      <c r="H63" s="293"/>
    </row>
  </sheetData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3"/>
  <sheetViews>
    <sheetView topLeftCell="A37" workbookViewId="0">
      <selection activeCell="A37" sqref="A1:F1048576"/>
    </sheetView>
  </sheetViews>
  <sheetFormatPr defaultRowHeight="15.75"/>
  <cols>
    <col min="1" max="1" width="61.7109375" style="430" customWidth="1"/>
    <col min="2" max="2" width="13.42578125" style="431" customWidth="1"/>
    <col min="3" max="3" width="16.42578125" style="432" customWidth="1"/>
    <col min="4" max="4" width="12.7109375" style="444" customWidth="1"/>
    <col min="5" max="5" width="16.140625" style="444" customWidth="1"/>
    <col min="6" max="6" width="17.42578125" style="444" customWidth="1"/>
    <col min="7" max="7" width="14.7109375" bestFit="1" customWidth="1"/>
    <col min="8" max="8" width="18.140625" customWidth="1"/>
  </cols>
  <sheetData>
    <row r="1" spans="1:6">
      <c r="D1" s="410" t="s">
        <v>198</v>
      </c>
      <c r="E1" s="410"/>
      <c r="F1" s="410"/>
    </row>
    <row r="2" spans="1:6">
      <c r="D2" s="411" t="s">
        <v>33</v>
      </c>
      <c r="E2" s="411"/>
      <c r="F2" s="411"/>
    </row>
    <row r="3" spans="1:6">
      <c r="D3" s="411" t="s">
        <v>110</v>
      </c>
      <c r="E3" s="411"/>
      <c r="F3" s="411"/>
    </row>
    <row r="4" spans="1:6">
      <c r="D4" s="411" t="s">
        <v>27</v>
      </c>
      <c r="E4" s="411"/>
      <c r="F4" s="411"/>
    </row>
    <row r="5" spans="1:6">
      <c r="D5" s="411" t="s">
        <v>28</v>
      </c>
      <c r="E5" s="411"/>
      <c r="F5" s="411"/>
    </row>
    <row r="6" spans="1:6">
      <c r="D6" s="411" t="s">
        <v>511</v>
      </c>
      <c r="E6" s="411"/>
      <c r="F6" s="411"/>
    </row>
    <row r="7" spans="1:6">
      <c r="D7" s="433"/>
      <c r="E7" s="433"/>
      <c r="F7" s="433"/>
    </row>
    <row r="8" spans="1:6" ht="52.5" customHeight="1">
      <c r="A8" s="412" t="s">
        <v>504</v>
      </c>
      <c r="B8" s="412"/>
      <c r="C8" s="412"/>
      <c r="D8" s="412"/>
      <c r="E8" s="434"/>
      <c r="F8" s="434"/>
    </row>
    <row r="10" spans="1:6" ht="31.5">
      <c r="A10" s="180" t="s">
        <v>34</v>
      </c>
      <c r="B10" s="181" t="s">
        <v>129</v>
      </c>
      <c r="C10" s="181" t="s">
        <v>64</v>
      </c>
      <c r="D10" s="180" t="s">
        <v>65</v>
      </c>
      <c r="E10" s="435" t="s">
        <v>42</v>
      </c>
      <c r="F10" s="435"/>
    </row>
    <row r="11" spans="1:6">
      <c r="A11" s="436"/>
      <c r="B11" s="437"/>
      <c r="C11" s="181"/>
      <c r="D11" s="180"/>
      <c r="E11" s="180" t="s">
        <v>380</v>
      </c>
      <c r="F11" s="438" t="s">
        <v>495</v>
      </c>
    </row>
    <row r="12" spans="1:6" s="32" customFormat="1" ht="47.25">
      <c r="A12" s="184" t="s">
        <v>474</v>
      </c>
      <c r="B12" s="181"/>
      <c r="C12" s="181" t="s">
        <v>183</v>
      </c>
      <c r="D12" s="180"/>
      <c r="E12" s="404">
        <f>E13+E37+E32+E44</f>
        <v>16135000</v>
      </c>
      <c r="F12" s="404">
        <f>F13+F37+F32+F44</f>
        <v>16035000</v>
      </c>
    </row>
    <row r="13" spans="1:6" s="32" customFormat="1" ht="75">
      <c r="A13" s="414" t="s">
        <v>473</v>
      </c>
      <c r="B13" s="416"/>
      <c r="C13" s="181" t="s">
        <v>269</v>
      </c>
      <c r="D13" s="180"/>
      <c r="E13" s="404">
        <f>E14+E19+E22+E25+E27+E29</f>
        <v>7358454.3200000003</v>
      </c>
      <c r="F13" s="404">
        <f>F14+F19+F22+F25+F27+F29</f>
        <v>7368454.3200000003</v>
      </c>
    </row>
    <row r="14" spans="1:6" s="32" customFormat="1" ht="31.5">
      <c r="A14" s="184" t="s">
        <v>263</v>
      </c>
      <c r="B14" s="181"/>
      <c r="C14" s="181" t="s">
        <v>326</v>
      </c>
      <c r="D14" s="180"/>
      <c r="E14" s="404">
        <f>E15+E16+E17+E18</f>
        <v>5759000</v>
      </c>
      <c r="F14" s="404">
        <f>F15+F16+F17+F18</f>
        <v>5759000</v>
      </c>
    </row>
    <row r="15" spans="1:6" ht="94.5">
      <c r="A15" s="186" t="s">
        <v>189</v>
      </c>
      <c r="B15" s="147" t="s">
        <v>130</v>
      </c>
      <c r="C15" s="147" t="s">
        <v>270</v>
      </c>
      <c r="D15" s="183">
        <v>100</v>
      </c>
      <c r="E15" s="405">
        <f>Пр.10!G15</f>
        <v>937000</v>
      </c>
      <c r="F15" s="405">
        <f>Пр.10!H15</f>
        <v>937000</v>
      </c>
    </row>
    <row r="16" spans="1:6" ht="94.5">
      <c r="A16" s="186" t="s">
        <v>190</v>
      </c>
      <c r="B16" s="147" t="s">
        <v>131</v>
      </c>
      <c r="C16" s="147" t="s">
        <v>271</v>
      </c>
      <c r="D16" s="183">
        <v>100</v>
      </c>
      <c r="E16" s="405">
        <f>Пр.10!G18</f>
        <v>3392000</v>
      </c>
      <c r="F16" s="405">
        <f>Пр.10!H18</f>
        <v>3392000</v>
      </c>
    </row>
    <row r="17" spans="1:6" s="36" customFormat="1" ht="47.25">
      <c r="A17" s="186" t="s">
        <v>191</v>
      </c>
      <c r="B17" s="147" t="s">
        <v>131</v>
      </c>
      <c r="C17" s="147" t="s">
        <v>271</v>
      </c>
      <c r="D17" s="183">
        <v>200</v>
      </c>
      <c r="E17" s="405">
        <f>Пр.10!G19</f>
        <v>1400000</v>
      </c>
      <c r="F17" s="405">
        <f>Пр.10!H19</f>
        <v>1400000</v>
      </c>
    </row>
    <row r="18" spans="1:6" ht="31.5">
      <c r="A18" s="186" t="s">
        <v>192</v>
      </c>
      <c r="B18" s="147" t="s">
        <v>131</v>
      </c>
      <c r="C18" s="147" t="s">
        <v>271</v>
      </c>
      <c r="D18" s="183">
        <v>800</v>
      </c>
      <c r="E18" s="405">
        <f>Пр.10!G20</f>
        <v>30000</v>
      </c>
      <c r="F18" s="405">
        <f>Пр.10!H20</f>
        <v>30000</v>
      </c>
    </row>
    <row r="19" spans="1:6" s="32" customFormat="1" ht="31.5">
      <c r="A19" s="184" t="s">
        <v>264</v>
      </c>
      <c r="B19" s="181"/>
      <c r="C19" s="181" t="s">
        <v>327</v>
      </c>
      <c r="D19" s="180"/>
      <c r="E19" s="404">
        <f>E20+E21</f>
        <v>8818.32</v>
      </c>
      <c r="F19" s="404">
        <f>F20+F21</f>
        <v>1327.04</v>
      </c>
    </row>
    <row r="20" spans="1:6" s="32" customFormat="1" ht="78.75">
      <c r="A20" s="186" t="s">
        <v>217</v>
      </c>
      <c r="B20" s="147" t="s">
        <v>135</v>
      </c>
      <c r="C20" s="147" t="s">
        <v>272</v>
      </c>
      <c r="D20" s="183">
        <v>200</v>
      </c>
      <c r="E20" s="405">
        <f>Пр.10!G26</f>
        <v>1000</v>
      </c>
      <c r="F20" s="405">
        <f>Пр.10!H26</f>
        <v>1000</v>
      </c>
    </row>
    <row r="21" spans="1:6" s="32" customFormat="1" ht="63">
      <c r="A21" s="186" t="s">
        <v>218</v>
      </c>
      <c r="B21" s="147" t="s">
        <v>135</v>
      </c>
      <c r="C21" s="147" t="s">
        <v>273</v>
      </c>
      <c r="D21" s="183">
        <v>200</v>
      </c>
      <c r="E21" s="405">
        <f>Пр.10!G27</f>
        <v>7818.32</v>
      </c>
      <c r="F21" s="405">
        <f>Пр.10!H27</f>
        <v>327.04000000000002</v>
      </c>
    </row>
    <row r="22" spans="1:6" s="32" customFormat="1" ht="31.5">
      <c r="A22" s="184" t="s">
        <v>265</v>
      </c>
      <c r="B22" s="181"/>
      <c r="C22" s="181" t="s">
        <v>328</v>
      </c>
      <c r="D22" s="180"/>
      <c r="E22" s="404">
        <f>E23+E24</f>
        <v>214900</v>
      </c>
      <c r="F22" s="404">
        <f>F23+F24</f>
        <v>214900</v>
      </c>
    </row>
    <row r="23" spans="1:6" s="36" customFormat="1" ht="94.5">
      <c r="A23" s="186" t="s">
        <v>194</v>
      </c>
      <c r="B23" s="147" t="s">
        <v>136</v>
      </c>
      <c r="C23" s="147" t="s">
        <v>274</v>
      </c>
      <c r="D23" s="183">
        <v>100</v>
      </c>
      <c r="E23" s="439">
        <f>Пр.10!G30</f>
        <v>190000</v>
      </c>
      <c r="F23" s="439">
        <f>Пр.10!H30</f>
        <v>190000</v>
      </c>
    </row>
    <row r="24" spans="1:6" s="36" customFormat="1" ht="51" customHeight="1">
      <c r="A24" s="186" t="s">
        <v>439</v>
      </c>
      <c r="B24" s="147" t="s">
        <v>136</v>
      </c>
      <c r="C24" s="147" t="s">
        <v>274</v>
      </c>
      <c r="D24" s="183">
        <v>200</v>
      </c>
      <c r="E24" s="439">
        <f>Пр.10!G31</f>
        <v>24900</v>
      </c>
      <c r="F24" s="439">
        <f>Пр.10!H31</f>
        <v>24900</v>
      </c>
    </row>
    <row r="25" spans="1:6" s="32" customFormat="1" ht="47.25">
      <c r="A25" s="184" t="s">
        <v>266</v>
      </c>
      <c r="B25" s="147"/>
      <c r="C25" s="181" t="s">
        <v>329</v>
      </c>
      <c r="D25" s="180"/>
      <c r="E25" s="404">
        <f>E26</f>
        <v>0</v>
      </c>
      <c r="F25" s="404">
        <f>F26</f>
        <v>27491.279999999999</v>
      </c>
    </row>
    <row r="26" spans="1:6" s="36" customFormat="1" ht="78.75">
      <c r="A26" s="186" t="s">
        <v>193</v>
      </c>
      <c r="B26" s="147" t="s">
        <v>134</v>
      </c>
      <c r="C26" s="147" t="s">
        <v>275</v>
      </c>
      <c r="D26" s="183">
        <v>500</v>
      </c>
      <c r="E26" s="405">
        <f>Пр.10!G22</f>
        <v>0</v>
      </c>
      <c r="F26" s="405">
        <f>Пр.10!H22</f>
        <v>27491.279999999999</v>
      </c>
    </row>
    <row r="27" spans="1:6" s="32" customFormat="1" ht="47.25">
      <c r="A27" s="184" t="s">
        <v>267</v>
      </c>
      <c r="B27" s="147"/>
      <c r="C27" s="181" t="s">
        <v>330</v>
      </c>
      <c r="D27" s="180"/>
      <c r="E27" s="404">
        <f>E28</f>
        <v>230000</v>
      </c>
      <c r="F27" s="404">
        <f>F28</f>
        <v>220000</v>
      </c>
    </row>
    <row r="28" spans="1:6" s="36" customFormat="1" ht="47.25">
      <c r="A28" s="186" t="s">
        <v>196</v>
      </c>
      <c r="B28" s="147" t="s">
        <v>143</v>
      </c>
      <c r="C28" s="147" t="s">
        <v>299</v>
      </c>
      <c r="D28" s="183">
        <v>300</v>
      </c>
      <c r="E28" s="405">
        <f>Пр.10!G49</f>
        <v>230000</v>
      </c>
      <c r="F28" s="405">
        <f>Пр.10!H49</f>
        <v>220000</v>
      </c>
    </row>
    <row r="29" spans="1:6" s="32" customFormat="1" ht="31.5">
      <c r="A29" s="184" t="s">
        <v>268</v>
      </c>
      <c r="B29" s="181"/>
      <c r="C29" s="181" t="s">
        <v>332</v>
      </c>
      <c r="D29" s="180"/>
      <c r="E29" s="404">
        <f>E30+E31</f>
        <v>1145736</v>
      </c>
      <c r="F29" s="404">
        <f>F30+F31</f>
        <v>1145736</v>
      </c>
    </row>
    <row r="30" spans="1:6" s="36" customFormat="1" ht="126">
      <c r="A30" s="186" t="s">
        <v>440</v>
      </c>
      <c r="B30" s="192" t="s">
        <v>261</v>
      </c>
      <c r="C30" s="147" t="s">
        <v>276</v>
      </c>
      <c r="D30" s="183">
        <v>200</v>
      </c>
      <c r="E30" s="405">
        <f>Пр.10!G38</f>
        <v>357005</v>
      </c>
      <c r="F30" s="405">
        <f>Пр.10!H38</f>
        <v>357005</v>
      </c>
    </row>
    <row r="31" spans="1:6" s="36" customFormat="1" ht="63">
      <c r="A31" s="186" t="s">
        <v>441</v>
      </c>
      <c r="B31" s="192" t="s">
        <v>261</v>
      </c>
      <c r="C31" s="147" t="s">
        <v>277</v>
      </c>
      <c r="D31" s="183">
        <v>200</v>
      </c>
      <c r="E31" s="405">
        <f>Пр.10!G39</f>
        <v>788731</v>
      </c>
      <c r="F31" s="405">
        <f>Пр.10!H39</f>
        <v>788731</v>
      </c>
    </row>
    <row r="32" spans="1:6" s="32" customFormat="1" ht="75">
      <c r="A32" s="414" t="s">
        <v>476</v>
      </c>
      <c r="B32" s="192"/>
      <c r="C32" s="181" t="s">
        <v>280</v>
      </c>
      <c r="D32" s="180"/>
      <c r="E32" s="404">
        <f>E33+E35</f>
        <v>600000</v>
      </c>
      <c r="F32" s="404">
        <f>F33+F35</f>
        <v>500000</v>
      </c>
    </row>
    <row r="33" spans="1:6" s="32" customFormat="1" ht="31.5">
      <c r="A33" s="184" t="s">
        <v>306</v>
      </c>
      <c r="B33" s="181"/>
      <c r="C33" s="181" t="s">
        <v>278</v>
      </c>
      <c r="D33" s="180"/>
      <c r="E33" s="404">
        <f>E34</f>
        <v>500000</v>
      </c>
      <c r="F33" s="404">
        <f>F34</f>
        <v>400000</v>
      </c>
    </row>
    <row r="34" spans="1:6" ht="78.75">
      <c r="A34" s="186" t="s">
        <v>208</v>
      </c>
      <c r="B34" s="147" t="s">
        <v>138</v>
      </c>
      <c r="C34" s="147" t="s">
        <v>279</v>
      </c>
      <c r="D34" s="183">
        <v>200</v>
      </c>
      <c r="E34" s="440">
        <f>Пр.10!G34</f>
        <v>500000</v>
      </c>
      <c r="F34" s="440">
        <f>Пр.10!H34</f>
        <v>400000</v>
      </c>
    </row>
    <row r="35" spans="1:6" s="32" customFormat="1">
      <c r="A35" s="184" t="s">
        <v>307</v>
      </c>
      <c r="B35" s="181"/>
      <c r="C35" s="181" t="s">
        <v>308</v>
      </c>
      <c r="D35" s="180"/>
      <c r="E35" s="404">
        <f>E36</f>
        <v>100000</v>
      </c>
      <c r="F35" s="404">
        <f>F36</f>
        <v>100000</v>
      </c>
    </row>
    <row r="36" spans="1:6" ht="63">
      <c r="A36" s="186" t="s">
        <v>309</v>
      </c>
      <c r="B36" s="147" t="s">
        <v>321</v>
      </c>
      <c r="C36" s="147" t="s">
        <v>304</v>
      </c>
      <c r="D36" s="183">
        <v>800</v>
      </c>
      <c r="E36" s="440">
        <f>Пр.10!G24</f>
        <v>100000</v>
      </c>
      <c r="F36" s="440">
        <f>Пр.10!H24</f>
        <v>100000</v>
      </c>
    </row>
    <row r="37" spans="1:6" s="32" customFormat="1" ht="75">
      <c r="A37" s="414" t="s">
        <v>477</v>
      </c>
      <c r="B37" s="416"/>
      <c r="C37" s="181" t="s">
        <v>281</v>
      </c>
      <c r="D37" s="180"/>
      <c r="E37" s="441">
        <f>E38+E42</f>
        <v>922781</v>
      </c>
      <c r="F37" s="441">
        <f>F38+F42</f>
        <v>922781</v>
      </c>
    </row>
    <row r="38" spans="1:6" s="32" customFormat="1" ht="31.5">
      <c r="A38" s="184" t="s">
        <v>184</v>
      </c>
      <c r="B38" s="181"/>
      <c r="C38" s="181" t="s">
        <v>282</v>
      </c>
      <c r="D38" s="180"/>
      <c r="E38" s="441">
        <f>E39+E40</f>
        <v>522781</v>
      </c>
      <c r="F38" s="441">
        <f>F39+F40</f>
        <v>522781</v>
      </c>
    </row>
    <row r="39" spans="1:6" ht="63">
      <c r="A39" s="186" t="s">
        <v>209</v>
      </c>
      <c r="B39" s="147" t="s">
        <v>140</v>
      </c>
      <c r="C39" s="147" t="s">
        <v>283</v>
      </c>
      <c r="D39" s="183">
        <v>200</v>
      </c>
      <c r="E39" s="440">
        <f>Пр.10!G45</f>
        <v>200000</v>
      </c>
      <c r="F39" s="440">
        <f>Пр.10!H45</f>
        <v>200000</v>
      </c>
    </row>
    <row r="40" spans="1:6" s="36" customFormat="1" ht="126">
      <c r="A40" s="420" t="s">
        <v>539</v>
      </c>
      <c r="B40" s="192" t="s">
        <v>261</v>
      </c>
      <c r="C40" s="147" t="s">
        <v>480</v>
      </c>
      <c r="D40" s="183">
        <v>200</v>
      </c>
      <c r="E40" s="442">
        <f>Пр.10!G37</f>
        <v>322781</v>
      </c>
      <c r="F40" s="442">
        <f>Пр.10!H37</f>
        <v>322781</v>
      </c>
    </row>
    <row r="41" spans="1:6" s="36" customFormat="1" ht="94.5">
      <c r="A41" s="420" t="s">
        <v>494</v>
      </c>
      <c r="B41" s="192" t="s">
        <v>261</v>
      </c>
      <c r="C41" s="147" t="s">
        <v>489</v>
      </c>
      <c r="D41" s="183">
        <v>200</v>
      </c>
      <c r="E41" s="442">
        <f>безвозм.пост.!D50</f>
        <v>0</v>
      </c>
      <c r="F41" s="442">
        <f>безвозм.пост.!E50</f>
        <v>0</v>
      </c>
    </row>
    <row r="42" spans="1:6" s="32" customFormat="1" ht="31.5">
      <c r="A42" s="184" t="s">
        <v>185</v>
      </c>
      <c r="B42" s="181"/>
      <c r="C42" s="181" t="s">
        <v>284</v>
      </c>
      <c r="D42" s="180"/>
      <c r="E42" s="441">
        <f>E43</f>
        <v>400000</v>
      </c>
      <c r="F42" s="441">
        <f>F43</f>
        <v>400000</v>
      </c>
    </row>
    <row r="43" spans="1:6" s="36" customFormat="1" ht="63">
      <c r="A43" s="186" t="s">
        <v>442</v>
      </c>
      <c r="B43" s="147" t="s">
        <v>140</v>
      </c>
      <c r="C43" s="147" t="s">
        <v>285</v>
      </c>
      <c r="D43" s="183">
        <v>200</v>
      </c>
      <c r="E43" s="440">
        <f>Пр.10!G46</f>
        <v>400000</v>
      </c>
      <c r="F43" s="440">
        <f>Пр.10!H46</f>
        <v>400000</v>
      </c>
    </row>
    <row r="44" spans="1:6" s="32" customFormat="1" ht="79.5" customHeight="1">
      <c r="A44" s="414" t="s">
        <v>478</v>
      </c>
      <c r="B44" s="416"/>
      <c r="C44" s="181" t="s">
        <v>286</v>
      </c>
      <c r="D44" s="180"/>
      <c r="E44" s="441">
        <f>E45+E50+E52+E54+E59</f>
        <v>7253764.6799999997</v>
      </c>
      <c r="F44" s="441">
        <f>F45+F50+F52+F54+F59</f>
        <v>7243764.6799999997</v>
      </c>
    </row>
    <row r="45" spans="1:6" s="32" customFormat="1" ht="31.5">
      <c r="A45" s="184" t="s">
        <v>186</v>
      </c>
      <c r="B45" s="181"/>
      <c r="C45" s="181" t="s">
        <v>287</v>
      </c>
      <c r="D45" s="180"/>
      <c r="E45" s="441">
        <f>E46+E48+E49</f>
        <v>5071902</v>
      </c>
      <c r="F45" s="441">
        <f>F46+F48+F49</f>
        <v>5061902</v>
      </c>
    </row>
    <row r="46" spans="1:6" ht="94.5">
      <c r="A46" s="186" t="s">
        <v>211</v>
      </c>
      <c r="B46" s="147" t="s">
        <v>142</v>
      </c>
      <c r="C46" s="147" t="s">
        <v>288</v>
      </c>
      <c r="D46" s="183">
        <v>100</v>
      </c>
      <c r="E46" s="440">
        <f>Пр.10!G54</f>
        <v>1711902</v>
      </c>
      <c r="F46" s="440">
        <f>Пр.10!H54</f>
        <v>1711902</v>
      </c>
    </row>
    <row r="47" spans="1:6" ht="110.25">
      <c r="A47" s="186" t="s">
        <v>207</v>
      </c>
      <c r="B47" s="147" t="s">
        <v>142</v>
      </c>
      <c r="C47" s="147" t="s">
        <v>289</v>
      </c>
      <c r="D47" s="183">
        <v>100</v>
      </c>
      <c r="E47" s="440">
        <f>Пр.10!G55</f>
        <v>0</v>
      </c>
      <c r="F47" s="440">
        <f>Пр.10!H55</f>
        <v>0</v>
      </c>
    </row>
    <row r="48" spans="1:6" ht="47.25">
      <c r="A48" s="186" t="s">
        <v>212</v>
      </c>
      <c r="B48" s="147" t="s">
        <v>142</v>
      </c>
      <c r="C48" s="147" t="s">
        <v>288</v>
      </c>
      <c r="D48" s="183">
        <v>200</v>
      </c>
      <c r="E48" s="440">
        <f>Пр.10!G56</f>
        <v>3300000</v>
      </c>
      <c r="F48" s="440">
        <f>Пр.10!H56</f>
        <v>3300000</v>
      </c>
    </row>
    <row r="49" spans="1:8" ht="47.25">
      <c r="A49" s="186" t="s">
        <v>213</v>
      </c>
      <c r="B49" s="147" t="s">
        <v>142</v>
      </c>
      <c r="C49" s="147" t="s">
        <v>288</v>
      </c>
      <c r="D49" s="183">
        <v>800</v>
      </c>
      <c r="E49" s="440">
        <f>Пр.10!G57</f>
        <v>60000</v>
      </c>
      <c r="F49" s="440">
        <f>Пр.10!H57</f>
        <v>50000</v>
      </c>
    </row>
    <row r="50" spans="1:8" s="32" customFormat="1" ht="31.5">
      <c r="A50" s="184" t="s">
        <v>187</v>
      </c>
      <c r="B50" s="181"/>
      <c r="C50" s="181" t="s">
        <v>290</v>
      </c>
      <c r="D50" s="180"/>
      <c r="E50" s="443">
        <f>E51</f>
        <v>100000</v>
      </c>
      <c r="F50" s="443">
        <f>F51</f>
        <v>100000</v>
      </c>
    </row>
    <row r="51" spans="1:8" ht="47.25">
      <c r="A51" s="186" t="s">
        <v>214</v>
      </c>
      <c r="B51" s="147" t="s">
        <v>382</v>
      </c>
      <c r="C51" s="147" t="s">
        <v>291</v>
      </c>
      <c r="D51" s="183">
        <v>200</v>
      </c>
      <c r="E51" s="439">
        <f>Пр.10!G68</f>
        <v>100000</v>
      </c>
      <c r="F51" s="439">
        <f>Пр.10!H68</f>
        <v>100000</v>
      </c>
    </row>
    <row r="52" spans="1:8" s="32" customFormat="1" ht="31.5">
      <c r="A52" s="184" t="s">
        <v>188</v>
      </c>
      <c r="B52" s="181"/>
      <c r="C52" s="181" t="s">
        <v>292</v>
      </c>
      <c r="D52" s="180"/>
      <c r="E52" s="443">
        <f>E53</f>
        <v>50000</v>
      </c>
      <c r="F52" s="443">
        <f>F53</f>
        <v>50000</v>
      </c>
    </row>
    <row r="53" spans="1:8" ht="63">
      <c r="A53" s="186" t="s">
        <v>443</v>
      </c>
      <c r="B53" s="147" t="s">
        <v>140</v>
      </c>
      <c r="C53" s="147" t="s">
        <v>293</v>
      </c>
      <c r="D53" s="183">
        <v>200</v>
      </c>
      <c r="E53" s="439">
        <f>Пр.10!G70</f>
        <v>50000</v>
      </c>
      <c r="F53" s="439">
        <f>Пр.10!H70</f>
        <v>50000</v>
      </c>
    </row>
    <row r="54" spans="1:8" s="32" customFormat="1" ht="31.5">
      <c r="A54" s="184" t="s">
        <v>221</v>
      </c>
      <c r="B54" s="181"/>
      <c r="C54" s="181" t="s">
        <v>294</v>
      </c>
      <c r="D54" s="180"/>
      <c r="E54" s="443">
        <f>E55+E56+E57+E58</f>
        <v>731862.67999999993</v>
      </c>
      <c r="F54" s="443">
        <f>F55+F56+F57+F58</f>
        <v>731862.67999999993</v>
      </c>
    </row>
    <row r="55" spans="1:8" ht="110.25">
      <c r="A55" s="186" t="s">
        <v>222</v>
      </c>
      <c r="B55" s="147" t="s">
        <v>142</v>
      </c>
      <c r="C55" s="147" t="s">
        <v>479</v>
      </c>
      <c r="D55" s="183">
        <v>100</v>
      </c>
      <c r="E55" s="439">
        <f>Пр.10!G59</f>
        <v>649606.67999999993</v>
      </c>
      <c r="F55" s="439">
        <f>Пр.10!H59</f>
        <v>649606.67999999993</v>
      </c>
      <c r="G55" s="26"/>
      <c r="H55" s="26"/>
    </row>
    <row r="56" spans="1:8" ht="78.75">
      <c r="A56" s="186" t="s">
        <v>223</v>
      </c>
      <c r="B56" s="147" t="s">
        <v>142</v>
      </c>
      <c r="C56" s="147" t="s">
        <v>479</v>
      </c>
      <c r="D56" s="183">
        <v>200</v>
      </c>
      <c r="E56" s="439">
        <f>Пр.10!G60</f>
        <v>82256</v>
      </c>
      <c r="F56" s="439">
        <f>Пр.10!H60</f>
        <v>82256</v>
      </c>
    </row>
    <row r="57" spans="1:8" ht="126">
      <c r="A57" s="186" t="s">
        <v>224</v>
      </c>
      <c r="B57" s="147" t="s">
        <v>142</v>
      </c>
      <c r="C57" s="147" t="s">
        <v>295</v>
      </c>
      <c r="D57" s="183">
        <v>100</v>
      </c>
      <c r="E57" s="439">
        <f>Пр.10!G61</f>
        <v>0</v>
      </c>
      <c r="F57" s="439">
        <f>Пр.10!H61</f>
        <v>0</v>
      </c>
    </row>
    <row r="58" spans="1:8" ht="126">
      <c r="A58" s="186" t="s">
        <v>225</v>
      </c>
      <c r="B58" s="147" t="s">
        <v>142</v>
      </c>
      <c r="C58" s="147" t="s">
        <v>296</v>
      </c>
      <c r="D58" s="183">
        <v>100</v>
      </c>
      <c r="E58" s="439">
        <f>Пр.10!G62</f>
        <v>0</v>
      </c>
      <c r="F58" s="439">
        <f>Пр.10!H62</f>
        <v>0</v>
      </c>
    </row>
    <row r="59" spans="1:8" s="32" customFormat="1" ht="31.5">
      <c r="A59" s="184" t="s">
        <v>227</v>
      </c>
      <c r="B59" s="181"/>
      <c r="C59" s="181" t="s">
        <v>297</v>
      </c>
      <c r="D59" s="180"/>
      <c r="E59" s="443">
        <f>E60</f>
        <v>1300000</v>
      </c>
      <c r="F59" s="443">
        <f>F60</f>
        <v>1300000</v>
      </c>
    </row>
    <row r="60" spans="1:8" ht="63">
      <c r="A60" s="186" t="s">
        <v>370</v>
      </c>
      <c r="B60" s="147" t="s">
        <v>142</v>
      </c>
      <c r="C60" s="147" t="s">
        <v>298</v>
      </c>
      <c r="D60" s="183">
        <v>200</v>
      </c>
      <c r="E60" s="439">
        <f>Пр.10!G64</f>
        <v>1300000</v>
      </c>
      <c r="F60" s="439">
        <f>Пр.10!H64</f>
        <v>1300000</v>
      </c>
    </row>
    <row r="61" spans="1:8" s="32" customFormat="1" ht="47.25">
      <c r="A61" s="184" t="s">
        <v>471</v>
      </c>
      <c r="B61" s="181" t="s">
        <v>142</v>
      </c>
      <c r="C61" s="181" t="s">
        <v>472</v>
      </c>
      <c r="D61" s="180"/>
      <c r="E61" s="404">
        <f>E62</f>
        <v>0</v>
      </c>
      <c r="F61" s="404">
        <f>F62</f>
        <v>0</v>
      </c>
    </row>
    <row r="62" spans="1:8" s="36" customFormat="1" ht="126">
      <c r="A62" s="186" t="s">
        <v>215</v>
      </c>
      <c r="B62" s="147" t="s">
        <v>142</v>
      </c>
      <c r="C62" s="147" t="s">
        <v>470</v>
      </c>
      <c r="D62" s="183">
        <v>100</v>
      </c>
      <c r="E62" s="405">
        <f>Пр.10!G66</f>
        <v>0</v>
      </c>
      <c r="F62" s="405">
        <f>Пр.10!H66</f>
        <v>0</v>
      </c>
    </row>
    <row r="63" spans="1:8">
      <c r="A63" s="184" t="s">
        <v>541</v>
      </c>
      <c r="B63" s="181"/>
      <c r="C63" s="147"/>
      <c r="D63" s="183"/>
      <c r="E63" s="439"/>
      <c r="F63" s="439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6"/>
  <sheetViews>
    <sheetView workbookViewId="0">
      <selection activeCell="K14" sqref="K14"/>
    </sheetView>
  </sheetViews>
  <sheetFormatPr defaultRowHeight="15"/>
  <cols>
    <col min="1" max="1" width="59.42578125" style="409" customWidth="1"/>
    <col min="2" max="2" width="10" style="409" customWidth="1"/>
    <col min="3" max="4" width="8.7109375" style="409" customWidth="1"/>
    <col min="5" max="5" width="13.42578125" style="429" customWidth="1"/>
    <col min="6" max="6" width="9.85546875" style="409" customWidth="1"/>
    <col min="7" max="7" width="22" style="409" customWidth="1"/>
    <col min="9" max="9" width="14.7109375" bestFit="1" customWidth="1"/>
    <col min="11" max="11" width="15.7109375" bestFit="1" customWidth="1"/>
  </cols>
  <sheetData>
    <row r="1" spans="1:11" ht="15.75">
      <c r="E1" s="410" t="s">
        <v>229</v>
      </c>
      <c r="F1" s="410"/>
      <c r="G1" s="410"/>
    </row>
    <row r="2" spans="1:11" ht="15.75">
      <c r="E2" s="411" t="s">
        <v>33</v>
      </c>
      <c r="F2" s="411"/>
      <c r="G2" s="411"/>
    </row>
    <row r="3" spans="1:11" ht="15.75">
      <c r="E3" s="411" t="s">
        <v>110</v>
      </c>
      <c r="F3" s="411"/>
      <c r="G3" s="411"/>
    </row>
    <row r="4" spans="1:11" ht="15.75">
      <c r="E4" s="411" t="s">
        <v>27</v>
      </c>
      <c r="F4" s="411"/>
      <c r="G4" s="411"/>
    </row>
    <row r="5" spans="1:11" ht="15.75">
      <c r="E5" s="411" t="s">
        <v>28</v>
      </c>
      <c r="F5" s="411"/>
      <c r="G5" s="411"/>
    </row>
    <row r="6" spans="1:11" ht="15.75">
      <c r="E6" s="411" t="s">
        <v>511</v>
      </c>
      <c r="F6" s="411"/>
      <c r="G6" s="411"/>
    </row>
    <row r="8" spans="1:11" ht="38.25" customHeight="1">
      <c r="A8" s="412" t="s">
        <v>505</v>
      </c>
      <c r="B8" s="412"/>
      <c r="C8" s="412"/>
      <c r="D8" s="412"/>
      <c r="E8" s="412"/>
      <c r="F8" s="412"/>
      <c r="G8" s="412"/>
    </row>
    <row r="10" spans="1:11" ht="82.5" customHeight="1">
      <c r="A10" s="399" t="s">
        <v>34</v>
      </c>
      <c r="B10" s="399" t="s">
        <v>151</v>
      </c>
      <c r="C10" s="399" t="s">
        <v>82</v>
      </c>
      <c r="D10" s="399" t="s">
        <v>152</v>
      </c>
      <c r="E10" s="413" t="s">
        <v>64</v>
      </c>
      <c r="F10" s="399" t="s">
        <v>65</v>
      </c>
      <c r="G10" s="399" t="s">
        <v>42</v>
      </c>
    </row>
    <row r="11" spans="1:11" ht="15.75">
      <c r="A11" s="399"/>
      <c r="B11" s="399"/>
      <c r="C11" s="399"/>
      <c r="D11" s="399"/>
      <c r="E11" s="413"/>
      <c r="F11" s="399"/>
      <c r="G11" s="400" t="s">
        <v>150</v>
      </c>
    </row>
    <row r="12" spans="1:11" s="31" customFormat="1" ht="60.75" customHeight="1">
      <c r="A12" s="414" t="s">
        <v>121</v>
      </c>
      <c r="B12" s="415">
        <v>923</v>
      </c>
      <c r="C12" s="416"/>
      <c r="D12" s="416"/>
      <c r="E12" s="416"/>
      <c r="F12" s="415"/>
      <c r="G12" s="401">
        <f>G13+G28+G32+G41+G49+G35</f>
        <v>10397008.280000001</v>
      </c>
    </row>
    <row r="13" spans="1:11" ht="15.75">
      <c r="A13" s="184" t="s">
        <v>66</v>
      </c>
      <c r="B13" s="180">
        <v>923</v>
      </c>
      <c r="C13" s="181" t="s">
        <v>83</v>
      </c>
      <c r="D13" s="181" t="s">
        <v>84</v>
      </c>
      <c r="E13" s="181"/>
      <c r="F13" s="180"/>
      <c r="G13" s="166">
        <f>G14+G16+G21+G25+G23</f>
        <v>5898491.2800000003</v>
      </c>
      <c r="K13" s="26"/>
    </row>
    <row r="14" spans="1:11" ht="47.25">
      <c r="A14" s="184" t="s">
        <v>67</v>
      </c>
      <c r="B14" s="180">
        <v>923</v>
      </c>
      <c r="C14" s="181" t="s">
        <v>83</v>
      </c>
      <c r="D14" s="181" t="s">
        <v>85</v>
      </c>
      <c r="E14" s="181"/>
      <c r="F14" s="180"/>
      <c r="G14" s="166">
        <f>G15</f>
        <v>937000</v>
      </c>
      <c r="I14" s="26"/>
    </row>
    <row r="15" spans="1:11" ht="94.5">
      <c r="A15" s="417" t="s">
        <v>189</v>
      </c>
      <c r="B15" s="183">
        <v>923</v>
      </c>
      <c r="C15" s="147" t="s">
        <v>83</v>
      </c>
      <c r="D15" s="147" t="s">
        <v>85</v>
      </c>
      <c r="E15" s="147" t="s">
        <v>270</v>
      </c>
      <c r="F15" s="183">
        <v>100</v>
      </c>
      <c r="G15" s="402">
        <v>937000</v>
      </c>
      <c r="K15" s="26"/>
    </row>
    <row r="16" spans="1:11" ht="63">
      <c r="A16" s="184" t="s">
        <v>81</v>
      </c>
      <c r="B16" s="180">
        <v>923</v>
      </c>
      <c r="C16" s="181" t="s">
        <v>83</v>
      </c>
      <c r="D16" s="181" t="s">
        <v>86</v>
      </c>
      <c r="E16" s="181"/>
      <c r="F16" s="180"/>
      <c r="G16" s="166">
        <f>G17</f>
        <v>4832000</v>
      </c>
    </row>
    <row r="17" spans="1:9" ht="15.75">
      <c r="A17" s="184" t="s">
        <v>68</v>
      </c>
      <c r="B17" s="180">
        <v>923</v>
      </c>
      <c r="C17" s="181" t="s">
        <v>83</v>
      </c>
      <c r="D17" s="181" t="s">
        <v>86</v>
      </c>
      <c r="E17" s="181"/>
      <c r="F17" s="180"/>
      <c r="G17" s="166">
        <f>SUM(G18:G20)</f>
        <v>4832000</v>
      </c>
      <c r="I17" s="26"/>
    </row>
    <row r="18" spans="1:9" ht="94.5">
      <c r="A18" s="417" t="s">
        <v>190</v>
      </c>
      <c r="B18" s="183">
        <v>923</v>
      </c>
      <c r="C18" s="147" t="s">
        <v>83</v>
      </c>
      <c r="D18" s="147" t="s">
        <v>86</v>
      </c>
      <c r="E18" s="147" t="s">
        <v>271</v>
      </c>
      <c r="F18" s="183">
        <v>100</v>
      </c>
      <c r="G18" s="165">
        <v>3392000</v>
      </c>
      <c r="I18" s="245"/>
    </row>
    <row r="19" spans="1:9" ht="47.25">
      <c r="A19" s="417" t="s">
        <v>191</v>
      </c>
      <c r="B19" s="183">
        <v>923</v>
      </c>
      <c r="C19" s="147" t="s">
        <v>83</v>
      </c>
      <c r="D19" s="147" t="s">
        <v>86</v>
      </c>
      <c r="E19" s="147" t="s">
        <v>271</v>
      </c>
      <c r="F19" s="183">
        <v>200</v>
      </c>
      <c r="G19" s="165">
        <v>1400000</v>
      </c>
    </row>
    <row r="20" spans="1:9" ht="31.5">
      <c r="A20" s="417" t="s">
        <v>192</v>
      </c>
      <c r="B20" s="183">
        <v>923</v>
      </c>
      <c r="C20" s="147" t="s">
        <v>83</v>
      </c>
      <c r="D20" s="147" t="s">
        <v>86</v>
      </c>
      <c r="E20" s="147" t="s">
        <v>271</v>
      </c>
      <c r="F20" s="183">
        <v>800</v>
      </c>
      <c r="G20" s="165">
        <v>40000</v>
      </c>
    </row>
    <row r="21" spans="1:9" s="32" customFormat="1" ht="47.25">
      <c r="A21" s="418" t="s">
        <v>220</v>
      </c>
      <c r="B21" s="180">
        <v>923</v>
      </c>
      <c r="C21" s="181" t="s">
        <v>83</v>
      </c>
      <c r="D21" s="181" t="s">
        <v>88</v>
      </c>
      <c r="E21" s="181"/>
      <c r="F21" s="180"/>
      <c r="G21" s="166">
        <f>безвозм.пост.!C62</f>
        <v>27491.279999999999</v>
      </c>
    </row>
    <row r="22" spans="1:9" s="32" customFormat="1" ht="78.75">
      <c r="A22" s="417" t="s">
        <v>193</v>
      </c>
      <c r="B22" s="183">
        <v>923</v>
      </c>
      <c r="C22" s="147" t="s">
        <v>83</v>
      </c>
      <c r="D22" s="147" t="s">
        <v>88</v>
      </c>
      <c r="E22" s="147" t="s">
        <v>275</v>
      </c>
      <c r="F22" s="183">
        <v>500</v>
      </c>
      <c r="G22" s="165">
        <v>0</v>
      </c>
    </row>
    <row r="23" spans="1:9" s="32" customFormat="1" ht="15.75">
      <c r="A23" s="184" t="s">
        <v>302</v>
      </c>
      <c r="B23" s="180">
        <v>923</v>
      </c>
      <c r="C23" s="181" t="s">
        <v>83</v>
      </c>
      <c r="D23" s="181" t="s">
        <v>303</v>
      </c>
      <c r="E23" s="181" t="s">
        <v>304</v>
      </c>
      <c r="F23" s="180"/>
      <c r="G23" s="166">
        <f>G24</f>
        <v>100000</v>
      </c>
    </row>
    <row r="24" spans="1:9" s="32" customFormat="1" ht="63">
      <c r="A24" s="186" t="s">
        <v>305</v>
      </c>
      <c r="B24" s="183">
        <v>923</v>
      </c>
      <c r="C24" s="147" t="s">
        <v>83</v>
      </c>
      <c r="D24" s="147" t="s">
        <v>303</v>
      </c>
      <c r="E24" s="147" t="s">
        <v>304</v>
      </c>
      <c r="F24" s="183">
        <v>800</v>
      </c>
      <c r="G24" s="165">
        <v>100000</v>
      </c>
    </row>
    <row r="25" spans="1:9" ht="15.75">
      <c r="A25" s="184" t="s">
        <v>69</v>
      </c>
      <c r="B25" s="180">
        <v>923</v>
      </c>
      <c r="C25" s="181" t="s">
        <v>83</v>
      </c>
      <c r="D25" s="181">
        <v>13</v>
      </c>
      <c r="E25" s="181"/>
      <c r="F25" s="180"/>
      <c r="G25" s="166">
        <f>SUM(G26:G27)</f>
        <v>2000</v>
      </c>
    </row>
    <row r="26" spans="1:9" ht="83.25" customHeight="1">
      <c r="A26" s="186" t="s">
        <v>217</v>
      </c>
      <c r="B26" s="183">
        <v>923</v>
      </c>
      <c r="C26" s="147" t="s">
        <v>83</v>
      </c>
      <c r="D26" s="147">
        <v>13</v>
      </c>
      <c r="E26" s="147" t="s">
        <v>272</v>
      </c>
      <c r="F26" s="183">
        <v>200</v>
      </c>
      <c r="G26" s="165">
        <v>1000</v>
      </c>
    </row>
    <row r="27" spans="1:9" ht="67.5" customHeight="1">
      <c r="A27" s="186" t="s">
        <v>218</v>
      </c>
      <c r="B27" s="183">
        <v>923</v>
      </c>
      <c r="C27" s="147" t="s">
        <v>83</v>
      </c>
      <c r="D27" s="147">
        <v>13</v>
      </c>
      <c r="E27" s="147" t="s">
        <v>273</v>
      </c>
      <c r="F27" s="183">
        <v>200</v>
      </c>
      <c r="G27" s="165">
        <v>1000</v>
      </c>
    </row>
    <row r="28" spans="1:9" ht="15.75">
      <c r="A28" s="202" t="s">
        <v>70</v>
      </c>
      <c r="B28" s="180">
        <v>923</v>
      </c>
      <c r="C28" s="181" t="s">
        <v>85</v>
      </c>
      <c r="D28" s="181" t="s">
        <v>84</v>
      </c>
      <c r="E28" s="181"/>
      <c r="F28" s="180"/>
      <c r="G28" s="166">
        <f>G29</f>
        <v>205000</v>
      </c>
    </row>
    <row r="29" spans="1:9" ht="15.75">
      <c r="A29" s="184" t="s">
        <v>71</v>
      </c>
      <c r="B29" s="180">
        <v>923</v>
      </c>
      <c r="C29" s="181" t="s">
        <v>85</v>
      </c>
      <c r="D29" s="181" t="s">
        <v>89</v>
      </c>
      <c r="E29" s="181"/>
      <c r="F29" s="180"/>
      <c r="G29" s="166">
        <f>G30+G31</f>
        <v>205000</v>
      </c>
    </row>
    <row r="30" spans="1:9" ht="110.25">
      <c r="A30" s="417" t="s">
        <v>194</v>
      </c>
      <c r="B30" s="183">
        <v>923</v>
      </c>
      <c r="C30" s="147" t="s">
        <v>85</v>
      </c>
      <c r="D30" s="147" t="s">
        <v>89</v>
      </c>
      <c r="E30" s="147" t="s">
        <v>274</v>
      </c>
      <c r="F30" s="183">
        <v>100</v>
      </c>
      <c r="G30" s="165">
        <f>безвозм.пост.!C6+безвозм.пост.!C7</f>
        <v>190000</v>
      </c>
      <c r="H30" s="72"/>
      <c r="I30" s="245"/>
    </row>
    <row r="31" spans="1:9" ht="63">
      <c r="A31" s="417" t="s">
        <v>195</v>
      </c>
      <c r="B31" s="183">
        <v>923</v>
      </c>
      <c r="C31" s="147" t="s">
        <v>85</v>
      </c>
      <c r="D31" s="147" t="s">
        <v>89</v>
      </c>
      <c r="E31" s="147" t="s">
        <v>274</v>
      </c>
      <c r="F31" s="183">
        <v>200</v>
      </c>
      <c r="G31" s="165">
        <f>безвозм.пост.!C8</f>
        <v>15000</v>
      </c>
      <c r="H31" s="72"/>
    </row>
    <row r="32" spans="1:9" ht="31.5">
      <c r="A32" s="184" t="s">
        <v>72</v>
      </c>
      <c r="B32" s="180">
        <v>923</v>
      </c>
      <c r="C32" s="181" t="s">
        <v>89</v>
      </c>
      <c r="D32" s="181" t="s">
        <v>84</v>
      </c>
      <c r="E32" s="181"/>
      <c r="F32" s="180"/>
      <c r="G32" s="166">
        <f>G33</f>
        <v>700000</v>
      </c>
      <c r="H32" s="72"/>
    </row>
    <row r="33" spans="1:8" ht="15.75">
      <c r="A33" s="184" t="s">
        <v>73</v>
      </c>
      <c r="B33" s="180">
        <v>923</v>
      </c>
      <c r="C33" s="181" t="s">
        <v>89</v>
      </c>
      <c r="D33" s="181">
        <v>10</v>
      </c>
      <c r="E33" s="181"/>
      <c r="F33" s="180"/>
      <c r="G33" s="166">
        <f>G34</f>
        <v>700000</v>
      </c>
      <c r="H33" s="72"/>
    </row>
    <row r="34" spans="1:8" ht="78.75">
      <c r="A34" s="397" t="s">
        <v>208</v>
      </c>
      <c r="B34" s="183">
        <v>923</v>
      </c>
      <c r="C34" s="147" t="s">
        <v>89</v>
      </c>
      <c r="D34" s="147">
        <v>10</v>
      </c>
      <c r="E34" s="147" t="s">
        <v>300</v>
      </c>
      <c r="F34" s="183">
        <v>200</v>
      </c>
      <c r="G34" s="165">
        <f>'план работы'!C23</f>
        <v>700000</v>
      </c>
      <c r="H34" s="72"/>
    </row>
    <row r="35" spans="1:8" s="32" customFormat="1" ht="15.75">
      <c r="A35" s="419" t="s">
        <v>74</v>
      </c>
      <c r="B35" s="180">
        <v>923</v>
      </c>
      <c r="C35" s="181" t="s">
        <v>86</v>
      </c>
      <c r="D35" s="181" t="s">
        <v>84</v>
      </c>
      <c r="E35" s="181"/>
      <c r="F35" s="180"/>
      <c r="G35" s="166">
        <f>G36</f>
        <v>1468517</v>
      </c>
      <c r="H35" s="73"/>
    </row>
    <row r="36" spans="1:8" s="32" customFormat="1" ht="15.75">
      <c r="A36" s="419" t="s">
        <v>259</v>
      </c>
      <c r="B36" s="180">
        <v>923</v>
      </c>
      <c r="C36" s="181" t="s">
        <v>86</v>
      </c>
      <c r="D36" s="181" t="s">
        <v>260</v>
      </c>
      <c r="E36" s="181"/>
      <c r="F36" s="180"/>
      <c r="G36" s="166">
        <f>G37+G38+G39+G40</f>
        <v>1468517</v>
      </c>
      <c r="H36" s="73"/>
    </row>
    <row r="37" spans="1:8" s="32" customFormat="1" ht="132.75" customHeight="1">
      <c r="A37" s="420" t="s">
        <v>539</v>
      </c>
      <c r="B37" s="183">
        <v>923</v>
      </c>
      <c r="C37" s="147" t="s">
        <v>86</v>
      </c>
      <c r="D37" s="147" t="s">
        <v>260</v>
      </c>
      <c r="E37" s="147" t="s">
        <v>276</v>
      </c>
      <c r="F37" s="183">
        <v>200</v>
      </c>
      <c r="G37" s="165">
        <f>безвозм.пост.!C44</f>
        <v>322781</v>
      </c>
      <c r="H37" s="73"/>
    </row>
    <row r="38" spans="1:8" s="32" customFormat="1" ht="94.5">
      <c r="A38" s="420" t="s">
        <v>494</v>
      </c>
      <c r="B38" s="183">
        <v>923</v>
      </c>
      <c r="C38" s="147" t="s">
        <v>86</v>
      </c>
      <c r="D38" s="147" t="s">
        <v>260</v>
      </c>
      <c r="E38" s="147" t="s">
        <v>490</v>
      </c>
      <c r="F38" s="183">
        <v>200</v>
      </c>
      <c r="G38" s="165">
        <f>безвозм.пост.!C50</f>
        <v>0</v>
      </c>
      <c r="H38" s="73"/>
    </row>
    <row r="39" spans="1:8" s="32" customFormat="1" ht="124.5" customHeight="1">
      <c r="A39" s="420" t="s">
        <v>440</v>
      </c>
      <c r="B39" s="183">
        <v>923</v>
      </c>
      <c r="C39" s="147" t="s">
        <v>86</v>
      </c>
      <c r="D39" s="147" t="s">
        <v>260</v>
      </c>
      <c r="E39" s="147" t="s">
        <v>276</v>
      </c>
      <c r="F39" s="183">
        <v>200</v>
      </c>
      <c r="G39" s="165">
        <f>безвозм.пост.!C43</f>
        <v>357005</v>
      </c>
      <c r="H39" s="73"/>
    </row>
    <row r="40" spans="1:8" s="32" customFormat="1" ht="63">
      <c r="A40" s="420" t="s">
        <v>441</v>
      </c>
      <c r="B40" s="183">
        <v>923</v>
      </c>
      <c r="C40" s="147" t="s">
        <v>86</v>
      </c>
      <c r="D40" s="147" t="s">
        <v>260</v>
      </c>
      <c r="E40" s="147" t="s">
        <v>277</v>
      </c>
      <c r="F40" s="183">
        <v>200</v>
      </c>
      <c r="G40" s="165">
        <f>безвозм.пост.!C46</f>
        <v>788731</v>
      </c>
      <c r="H40" s="73"/>
    </row>
    <row r="41" spans="1:8" ht="15.75">
      <c r="A41" s="202" t="s">
        <v>75</v>
      </c>
      <c r="B41" s="180">
        <v>923</v>
      </c>
      <c r="C41" s="181" t="s">
        <v>87</v>
      </c>
      <c r="D41" s="181" t="s">
        <v>84</v>
      </c>
      <c r="E41" s="181"/>
      <c r="F41" s="180"/>
      <c r="G41" s="166">
        <f>G45+G42</f>
        <v>1895000</v>
      </c>
      <c r="H41" s="72"/>
    </row>
    <row r="42" spans="1:8" ht="15.75">
      <c r="A42" s="202" t="s">
        <v>251</v>
      </c>
      <c r="B42" s="180">
        <v>923</v>
      </c>
      <c r="C42" s="181" t="s">
        <v>87</v>
      </c>
      <c r="D42" s="181" t="s">
        <v>85</v>
      </c>
      <c r="E42" s="181"/>
      <c r="F42" s="180"/>
      <c r="G42" s="166">
        <f>G43+G44</f>
        <v>545000</v>
      </c>
      <c r="H42" s="72"/>
    </row>
    <row r="43" spans="1:8" s="36" customFormat="1" ht="31.5">
      <c r="A43" s="203" t="s">
        <v>369</v>
      </c>
      <c r="B43" s="183">
        <v>923</v>
      </c>
      <c r="C43" s="147" t="s">
        <v>87</v>
      </c>
      <c r="D43" s="147" t="s">
        <v>85</v>
      </c>
      <c r="E43" s="147" t="s">
        <v>359</v>
      </c>
      <c r="F43" s="183"/>
      <c r="G43" s="165">
        <f>безвозм.пост.!C40</f>
        <v>335000</v>
      </c>
      <c r="H43" s="93"/>
    </row>
    <row r="44" spans="1:8" s="36" customFormat="1" ht="47.25">
      <c r="A44" s="203" t="s">
        <v>368</v>
      </c>
      <c r="B44" s="183">
        <v>923</v>
      </c>
      <c r="C44" s="147" t="s">
        <v>87</v>
      </c>
      <c r="D44" s="147" t="s">
        <v>89</v>
      </c>
      <c r="E44" s="147" t="s">
        <v>360</v>
      </c>
      <c r="F44" s="183"/>
      <c r="G44" s="165">
        <f>безвозм.пост.!C48</f>
        <v>210000</v>
      </c>
      <c r="H44" s="93"/>
    </row>
    <row r="45" spans="1:8" ht="20.25" customHeight="1">
      <c r="A45" s="184" t="s">
        <v>76</v>
      </c>
      <c r="B45" s="180">
        <v>923</v>
      </c>
      <c r="C45" s="181" t="s">
        <v>87</v>
      </c>
      <c r="D45" s="181" t="s">
        <v>89</v>
      </c>
      <c r="E45" s="181"/>
      <c r="F45" s="180"/>
      <c r="G45" s="166">
        <f>SUM(G46:G47)</f>
        <v>1350000</v>
      </c>
      <c r="H45" s="72"/>
    </row>
    <row r="46" spans="1:8" ht="63">
      <c r="A46" s="397" t="s">
        <v>209</v>
      </c>
      <c r="B46" s="183">
        <v>923</v>
      </c>
      <c r="C46" s="147" t="s">
        <v>87</v>
      </c>
      <c r="D46" s="147" t="s">
        <v>89</v>
      </c>
      <c r="E46" s="147" t="s">
        <v>283</v>
      </c>
      <c r="F46" s="183">
        <v>200</v>
      </c>
      <c r="G46" s="165">
        <f>'план работы'!C5</f>
        <v>200000</v>
      </c>
      <c r="H46" s="72"/>
    </row>
    <row r="47" spans="1:8" ht="63.75" thickBot="1">
      <c r="A47" s="421" t="s">
        <v>210</v>
      </c>
      <c r="B47" s="183">
        <v>923</v>
      </c>
      <c r="C47" s="147" t="s">
        <v>87</v>
      </c>
      <c r="D47" s="147" t="s">
        <v>89</v>
      </c>
      <c r="E47" s="147" t="s">
        <v>285</v>
      </c>
      <c r="F47" s="183">
        <v>200</v>
      </c>
      <c r="G47" s="165">
        <f>'план работы'!C7</f>
        <v>1150000</v>
      </c>
      <c r="H47" s="72"/>
    </row>
    <row r="48" spans="1:8" s="32" customFormat="1" ht="15.75">
      <c r="A48" s="418" t="s">
        <v>145</v>
      </c>
      <c r="B48" s="180">
        <v>923</v>
      </c>
      <c r="C48" s="181" t="s">
        <v>153</v>
      </c>
      <c r="D48" s="181" t="s">
        <v>84</v>
      </c>
      <c r="E48" s="181"/>
      <c r="F48" s="180"/>
      <c r="G48" s="166">
        <f>G49</f>
        <v>230000</v>
      </c>
      <c r="H48" s="73"/>
    </row>
    <row r="49" spans="1:9" ht="15.75">
      <c r="A49" s="184" t="s">
        <v>77</v>
      </c>
      <c r="B49" s="180">
        <v>923</v>
      </c>
      <c r="C49" s="181">
        <v>10</v>
      </c>
      <c r="D49" s="181" t="s">
        <v>83</v>
      </c>
      <c r="E49" s="147"/>
      <c r="F49" s="183"/>
      <c r="G49" s="166">
        <f>G50</f>
        <v>230000</v>
      </c>
      <c r="H49" s="72"/>
    </row>
    <row r="50" spans="1:9" ht="47.25">
      <c r="A50" s="417" t="s">
        <v>196</v>
      </c>
      <c r="B50" s="180">
        <v>923</v>
      </c>
      <c r="C50" s="181">
        <v>10</v>
      </c>
      <c r="D50" s="181" t="s">
        <v>83</v>
      </c>
      <c r="E50" s="147" t="s">
        <v>299</v>
      </c>
      <c r="F50" s="183">
        <v>300</v>
      </c>
      <c r="G50" s="165">
        <v>230000</v>
      </c>
      <c r="H50" s="72"/>
    </row>
    <row r="51" spans="1:9" s="31" customFormat="1" ht="62.25" customHeight="1">
      <c r="A51" s="414" t="s">
        <v>124</v>
      </c>
      <c r="B51" s="415">
        <v>923</v>
      </c>
      <c r="C51" s="416"/>
      <c r="D51" s="416"/>
      <c r="E51" s="422"/>
      <c r="F51" s="423"/>
      <c r="G51" s="403">
        <f>G52+G69+G71</f>
        <v>7102991.7199999997</v>
      </c>
      <c r="H51" s="74"/>
    </row>
    <row r="52" spans="1:9" ht="15.75">
      <c r="A52" s="184" t="s">
        <v>446</v>
      </c>
      <c r="B52" s="180">
        <v>923</v>
      </c>
      <c r="C52" s="181" t="s">
        <v>90</v>
      </c>
      <c r="D52" s="181" t="s">
        <v>84</v>
      </c>
      <c r="E52" s="181"/>
      <c r="F52" s="180"/>
      <c r="G52" s="166">
        <f>G53</f>
        <v>6952991.7199999997</v>
      </c>
      <c r="H52" s="72"/>
    </row>
    <row r="53" spans="1:9" ht="15.75">
      <c r="A53" s="184" t="s">
        <v>78</v>
      </c>
      <c r="B53" s="180">
        <v>923</v>
      </c>
      <c r="C53" s="181" t="s">
        <v>90</v>
      </c>
      <c r="D53" s="181" t="s">
        <v>83</v>
      </c>
      <c r="E53" s="181"/>
      <c r="F53" s="180"/>
      <c r="G53" s="166">
        <f>G54+G60+G65+G67</f>
        <v>6952991.7199999997</v>
      </c>
      <c r="H53" s="72"/>
    </row>
    <row r="54" spans="1:9" s="32" customFormat="1" ht="31.5">
      <c r="A54" s="184" t="s">
        <v>79</v>
      </c>
      <c r="B54" s="180">
        <v>923</v>
      </c>
      <c r="C54" s="181" t="s">
        <v>90</v>
      </c>
      <c r="D54" s="181" t="s">
        <v>83</v>
      </c>
      <c r="E54" s="181" t="s">
        <v>288</v>
      </c>
      <c r="F54" s="180"/>
      <c r="G54" s="166">
        <f>SUM(G55:G59)</f>
        <v>4921129.04</v>
      </c>
    </row>
    <row r="55" spans="1:9" s="185" customFormat="1" ht="94.5">
      <c r="A55" s="397" t="s">
        <v>211</v>
      </c>
      <c r="B55" s="183">
        <v>923</v>
      </c>
      <c r="C55" s="147" t="s">
        <v>90</v>
      </c>
      <c r="D55" s="147" t="s">
        <v>83</v>
      </c>
      <c r="E55" s="147" t="s">
        <v>288</v>
      </c>
      <c r="F55" s="183">
        <v>100</v>
      </c>
      <c r="G55" s="193">
        <v>1711902</v>
      </c>
    </row>
    <row r="56" spans="1:9" s="185" customFormat="1" ht="126">
      <c r="A56" s="397" t="s">
        <v>207</v>
      </c>
      <c r="B56" s="183">
        <v>923</v>
      </c>
      <c r="C56" s="147" t="s">
        <v>90</v>
      </c>
      <c r="D56" s="147" t="s">
        <v>83</v>
      </c>
      <c r="E56" s="147" t="s">
        <v>289</v>
      </c>
      <c r="F56" s="183">
        <v>100</v>
      </c>
      <c r="G56" s="193">
        <v>6727.04</v>
      </c>
    </row>
    <row r="57" spans="1:9" s="185" customFormat="1" ht="47.25">
      <c r="A57" s="397" t="s">
        <v>212</v>
      </c>
      <c r="B57" s="183">
        <v>923</v>
      </c>
      <c r="C57" s="147" t="s">
        <v>90</v>
      </c>
      <c r="D57" s="147" t="s">
        <v>83</v>
      </c>
      <c r="E57" s="147" t="s">
        <v>288</v>
      </c>
      <c r="F57" s="183">
        <v>200</v>
      </c>
      <c r="G57" s="193">
        <f>'план работы'!C33+1700000-'план работы'!C37</f>
        <v>3150000</v>
      </c>
    </row>
    <row r="58" spans="1:9" s="185" customFormat="1" ht="47.25">
      <c r="A58" s="397" t="s">
        <v>213</v>
      </c>
      <c r="B58" s="183">
        <v>923</v>
      </c>
      <c r="C58" s="147" t="s">
        <v>90</v>
      </c>
      <c r="D58" s="147" t="s">
        <v>83</v>
      </c>
      <c r="E58" s="147" t="s">
        <v>288</v>
      </c>
      <c r="F58" s="183">
        <v>800</v>
      </c>
      <c r="G58" s="193">
        <v>52500</v>
      </c>
    </row>
    <row r="59" spans="1:9" s="185" customFormat="1" ht="47.25">
      <c r="A59" s="186" t="s">
        <v>492</v>
      </c>
      <c r="B59" s="147" t="s">
        <v>493</v>
      </c>
      <c r="C59" s="147" t="s">
        <v>90</v>
      </c>
      <c r="D59" s="183">
        <v>1</v>
      </c>
      <c r="E59" s="147" t="s">
        <v>491</v>
      </c>
      <c r="F59" s="183">
        <v>200</v>
      </c>
      <c r="G59" s="398">
        <f>безвозм.пост.!C52</f>
        <v>0</v>
      </c>
    </row>
    <row r="60" spans="1:9" s="185" customFormat="1" ht="15.75">
      <c r="A60" s="184" t="s">
        <v>226</v>
      </c>
      <c r="B60" s="180">
        <v>923</v>
      </c>
      <c r="C60" s="205" t="s">
        <v>90</v>
      </c>
      <c r="D60" s="205" t="s">
        <v>83</v>
      </c>
      <c r="E60" s="205" t="s">
        <v>301</v>
      </c>
      <c r="F60" s="209"/>
      <c r="G60" s="210">
        <f>G61+G62+G63+G64</f>
        <v>731862.67999999993</v>
      </c>
    </row>
    <row r="61" spans="1:9" s="185" customFormat="1" ht="126">
      <c r="A61" s="186" t="s">
        <v>222</v>
      </c>
      <c r="B61" s="183">
        <v>923</v>
      </c>
      <c r="C61" s="192" t="s">
        <v>90</v>
      </c>
      <c r="D61" s="192" t="s">
        <v>83</v>
      </c>
      <c r="E61" s="147" t="s">
        <v>479</v>
      </c>
      <c r="F61" s="183">
        <v>100</v>
      </c>
      <c r="G61" s="193">
        <f>безвозм.пост.!C22+безвозм.пост.!C23</f>
        <v>649606.67999999993</v>
      </c>
      <c r="I61" s="189"/>
    </row>
    <row r="62" spans="1:9" s="185" customFormat="1" ht="78.75">
      <c r="A62" s="186" t="s">
        <v>223</v>
      </c>
      <c r="B62" s="183">
        <v>923</v>
      </c>
      <c r="C62" s="192" t="s">
        <v>90</v>
      </c>
      <c r="D62" s="192" t="s">
        <v>83</v>
      </c>
      <c r="E62" s="147" t="s">
        <v>479</v>
      </c>
      <c r="F62" s="183">
        <v>200</v>
      </c>
      <c r="G62" s="193">
        <f>безвозм.пост.!C24+безвозм.пост.!C25+безвозм.пост.!C28</f>
        <v>82256</v>
      </c>
    </row>
    <row r="63" spans="1:9" s="185" customFormat="1" ht="126">
      <c r="A63" s="186" t="s">
        <v>224</v>
      </c>
      <c r="B63" s="183">
        <v>923</v>
      </c>
      <c r="C63" s="192" t="s">
        <v>90</v>
      </c>
      <c r="D63" s="192" t="s">
        <v>83</v>
      </c>
      <c r="E63" s="147" t="s">
        <v>295</v>
      </c>
      <c r="F63" s="183">
        <v>100</v>
      </c>
      <c r="G63" s="193">
        <f>безвозм.пост.!C30</f>
        <v>0</v>
      </c>
    </row>
    <row r="64" spans="1:9" s="185" customFormat="1" ht="129.75" customHeight="1">
      <c r="A64" s="186" t="s">
        <v>225</v>
      </c>
      <c r="B64" s="183">
        <v>923</v>
      </c>
      <c r="C64" s="147" t="s">
        <v>90</v>
      </c>
      <c r="D64" s="147" t="s">
        <v>83</v>
      </c>
      <c r="E64" s="147" t="s">
        <v>296</v>
      </c>
      <c r="F64" s="183">
        <v>100</v>
      </c>
      <c r="G64" s="193">
        <f>безвозм.пост.!C34</f>
        <v>0</v>
      </c>
    </row>
    <row r="65" spans="1:11" s="182" customFormat="1" ht="15.75">
      <c r="A65" s="184" t="s">
        <v>228</v>
      </c>
      <c r="B65" s="180">
        <v>923</v>
      </c>
      <c r="C65" s="205" t="s">
        <v>90</v>
      </c>
      <c r="D65" s="205" t="s">
        <v>83</v>
      </c>
      <c r="E65" s="205" t="s">
        <v>297</v>
      </c>
      <c r="F65" s="180"/>
      <c r="G65" s="206">
        <f>G66</f>
        <v>1300000</v>
      </c>
    </row>
    <row r="66" spans="1:11" s="185" customFormat="1" ht="63.75" thickBot="1">
      <c r="A66" s="186" t="s">
        <v>370</v>
      </c>
      <c r="B66" s="183">
        <v>923</v>
      </c>
      <c r="C66" s="192" t="s">
        <v>90</v>
      </c>
      <c r="D66" s="192" t="s">
        <v>83</v>
      </c>
      <c r="E66" s="147" t="s">
        <v>298</v>
      </c>
      <c r="F66" s="183">
        <v>200</v>
      </c>
      <c r="G66" s="207">
        <f>безвозм.пост.!C38</f>
        <v>1300000</v>
      </c>
    </row>
    <row r="67" spans="1:11" s="185" customFormat="1" ht="47.25">
      <c r="A67" s="184" t="s">
        <v>481</v>
      </c>
      <c r="B67" s="180">
        <v>923</v>
      </c>
      <c r="C67" s="205" t="s">
        <v>90</v>
      </c>
      <c r="D67" s="205" t="s">
        <v>83</v>
      </c>
      <c r="E67" s="181" t="s">
        <v>472</v>
      </c>
      <c r="F67" s="180"/>
      <c r="G67" s="404">
        <f>G68</f>
        <v>0</v>
      </c>
    </row>
    <row r="68" spans="1:11" s="185" customFormat="1" ht="126">
      <c r="A68" s="186" t="s">
        <v>215</v>
      </c>
      <c r="B68" s="183">
        <v>923</v>
      </c>
      <c r="C68" s="192" t="s">
        <v>90</v>
      </c>
      <c r="D68" s="192" t="s">
        <v>83</v>
      </c>
      <c r="E68" s="147" t="s">
        <v>470</v>
      </c>
      <c r="F68" s="183">
        <v>100</v>
      </c>
      <c r="G68" s="405">
        <f>безвозм.пост.!C9</f>
        <v>0</v>
      </c>
    </row>
    <row r="69" spans="1:11" ht="31.5">
      <c r="A69" s="184" t="s">
        <v>447</v>
      </c>
      <c r="B69" s="180">
        <v>923</v>
      </c>
      <c r="C69" s="181">
        <v>11</v>
      </c>
      <c r="D69" s="181" t="s">
        <v>87</v>
      </c>
      <c r="E69" s="205" t="s">
        <v>290</v>
      </c>
      <c r="F69" s="183"/>
      <c r="G69" s="166">
        <f>G70</f>
        <v>100000</v>
      </c>
    </row>
    <row r="70" spans="1:11" ht="54" customHeight="1">
      <c r="A70" s="397" t="s">
        <v>214</v>
      </c>
      <c r="B70" s="183">
        <v>923</v>
      </c>
      <c r="C70" s="147">
        <v>11</v>
      </c>
      <c r="D70" s="147" t="s">
        <v>87</v>
      </c>
      <c r="E70" s="147" t="s">
        <v>291</v>
      </c>
      <c r="F70" s="183">
        <v>200</v>
      </c>
      <c r="G70" s="165">
        <v>100000</v>
      </c>
    </row>
    <row r="71" spans="1:11" ht="15.75">
      <c r="A71" s="424" t="s">
        <v>76</v>
      </c>
      <c r="B71" s="183">
        <v>923</v>
      </c>
      <c r="C71" s="425" t="s">
        <v>87</v>
      </c>
      <c r="D71" s="425" t="s">
        <v>89</v>
      </c>
      <c r="E71" s="205" t="s">
        <v>292</v>
      </c>
      <c r="F71" s="426"/>
      <c r="G71" s="406">
        <f>G72</f>
        <v>50000</v>
      </c>
    </row>
    <row r="72" spans="1:11" ht="63">
      <c r="A72" s="186" t="s">
        <v>443</v>
      </c>
      <c r="B72" s="183">
        <v>923</v>
      </c>
      <c r="C72" s="147" t="s">
        <v>87</v>
      </c>
      <c r="D72" s="147" t="s">
        <v>89</v>
      </c>
      <c r="E72" s="147" t="s">
        <v>293</v>
      </c>
      <c r="F72" s="183"/>
      <c r="G72" s="165">
        <f>'план работы'!C37</f>
        <v>50000</v>
      </c>
    </row>
    <row r="73" spans="1:11" ht="15.75">
      <c r="A73" s="427" t="s">
        <v>540</v>
      </c>
      <c r="B73" s="428"/>
      <c r="C73" s="192"/>
      <c r="D73" s="192"/>
      <c r="E73" s="192"/>
      <c r="F73" s="428"/>
      <c r="G73" s="210">
        <f>G12+G51</f>
        <v>17500000</v>
      </c>
      <c r="K73" s="26"/>
    </row>
    <row r="74" spans="1:11">
      <c r="G74" s="407"/>
    </row>
    <row r="76" spans="1:11">
      <c r="G76" s="408"/>
    </row>
  </sheetData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64" fitToHeight="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1"/>
  <sheetViews>
    <sheetView topLeftCell="A40" workbookViewId="0">
      <selection activeCell="C45" sqref="C45:C52"/>
    </sheetView>
  </sheetViews>
  <sheetFormatPr defaultRowHeight="15"/>
  <cols>
    <col min="1" max="1" width="52.7109375" style="38" customWidth="1"/>
    <col min="2" max="2" width="10.7109375" style="38" customWidth="1"/>
    <col min="3" max="3" width="8.85546875" style="38" customWidth="1"/>
    <col min="4" max="4" width="7.85546875" style="38" customWidth="1"/>
    <col min="5" max="5" width="13.5703125" style="38" customWidth="1"/>
    <col min="6" max="6" width="10.42578125" style="38" customWidth="1"/>
    <col min="7" max="7" width="21" style="38" customWidth="1"/>
    <col min="8" max="8" width="21.28515625" style="38" customWidth="1"/>
    <col min="9" max="9" width="14.7109375" bestFit="1" customWidth="1"/>
  </cols>
  <sheetData>
    <row r="1" spans="1:8" ht="15.75">
      <c r="F1" s="368" t="s">
        <v>133</v>
      </c>
      <c r="G1" s="368"/>
      <c r="H1" s="368"/>
    </row>
    <row r="2" spans="1:8" ht="15.75">
      <c r="F2" s="365" t="s">
        <v>33</v>
      </c>
      <c r="G2" s="365"/>
      <c r="H2" s="365"/>
    </row>
    <row r="3" spans="1:8" ht="15.75">
      <c r="F3" s="365" t="s">
        <v>110</v>
      </c>
      <c r="G3" s="365"/>
      <c r="H3" s="365"/>
    </row>
    <row r="4" spans="1:8" ht="15.75">
      <c r="F4" s="365" t="s">
        <v>27</v>
      </c>
      <c r="G4" s="365"/>
      <c r="H4" s="365"/>
    </row>
    <row r="5" spans="1:8" ht="15.75">
      <c r="F5" s="365" t="s">
        <v>28</v>
      </c>
      <c r="G5" s="365"/>
      <c r="H5" s="365"/>
    </row>
    <row r="6" spans="1:8" ht="15.75">
      <c r="F6" s="365" t="s">
        <v>511</v>
      </c>
      <c r="G6" s="365"/>
      <c r="H6" s="365"/>
    </row>
    <row r="7" spans="1:8" ht="15.75">
      <c r="F7" s="98"/>
      <c r="G7" s="98"/>
      <c r="H7" s="98"/>
    </row>
    <row r="8" spans="1:8" ht="38.25" customHeight="1">
      <c r="A8" s="339" t="s">
        <v>506</v>
      </c>
      <c r="B8" s="339"/>
      <c r="C8" s="339"/>
      <c r="D8" s="339"/>
      <c r="E8" s="339"/>
      <c r="F8" s="339"/>
      <c r="G8" s="339"/>
      <c r="H8" s="339"/>
    </row>
    <row r="10" spans="1:8" ht="82.5" customHeight="1">
      <c r="A10" s="41" t="s">
        <v>34</v>
      </c>
      <c r="B10" s="41" t="s">
        <v>151</v>
      </c>
      <c r="C10" s="41" t="s">
        <v>82</v>
      </c>
      <c r="D10" s="41" t="s">
        <v>152</v>
      </c>
      <c r="E10" s="84" t="s">
        <v>64</v>
      </c>
      <c r="F10" s="41" t="s">
        <v>65</v>
      </c>
      <c r="G10" s="376" t="s">
        <v>132</v>
      </c>
      <c r="H10" s="376"/>
    </row>
    <row r="11" spans="1:8" ht="15.75">
      <c r="A11" s="41"/>
      <c r="B11" s="41"/>
      <c r="C11" s="41"/>
      <c r="D11" s="41"/>
      <c r="E11" s="84"/>
      <c r="F11" s="41"/>
      <c r="G11" s="34" t="s">
        <v>380</v>
      </c>
      <c r="H11" s="34" t="s">
        <v>495</v>
      </c>
    </row>
    <row r="12" spans="1:8" s="31" customFormat="1" ht="75">
      <c r="A12" s="95" t="s">
        <v>121</v>
      </c>
      <c r="B12" s="42">
        <v>923</v>
      </c>
      <c r="C12" s="43"/>
      <c r="D12" s="43"/>
      <c r="E12" s="43"/>
      <c r="F12" s="42"/>
      <c r="G12" s="163">
        <f>G13+G28+G32+G40+G48+G35</f>
        <v>9426235.3200000003</v>
      </c>
      <c r="H12" s="163">
        <f>H13+H28+H32+H40+H48+H35</f>
        <v>9336235.3200000003</v>
      </c>
    </row>
    <row r="13" spans="1:8" ht="15.75">
      <c r="A13" s="44" t="s">
        <v>66</v>
      </c>
      <c r="B13" s="55">
        <v>923</v>
      </c>
      <c r="C13" s="58" t="s">
        <v>83</v>
      </c>
      <c r="D13" s="58" t="s">
        <v>84</v>
      </c>
      <c r="E13" s="58"/>
      <c r="F13" s="55"/>
      <c r="G13" s="154">
        <f>G14+G16+G21+G23+G25</f>
        <v>5867818.3200000003</v>
      </c>
      <c r="H13" s="154">
        <f>H14+H16+H21+H23+H25</f>
        <v>5887818.3200000003</v>
      </c>
    </row>
    <row r="14" spans="1:8" ht="47.25">
      <c r="A14" s="44" t="s">
        <v>67</v>
      </c>
      <c r="B14" s="55">
        <v>923</v>
      </c>
      <c r="C14" s="58" t="s">
        <v>83</v>
      </c>
      <c r="D14" s="58" t="s">
        <v>85</v>
      </c>
      <c r="E14" s="58"/>
      <c r="F14" s="55"/>
      <c r="G14" s="154">
        <f>G15</f>
        <v>937000</v>
      </c>
      <c r="H14" s="154">
        <f>H15</f>
        <v>937000</v>
      </c>
    </row>
    <row r="15" spans="1:8" ht="110.25">
      <c r="A15" s="60" t="s">
        <v>189</v>
      </c>
      <c r="B15" s="57">
        <v>923</v>
      </c>
      <c r="C15" s="56" t="s">
        <v>83</v>
      </c>
      <c r="D15" s="56" t="s">
        <v>85</v>
      </c>
      <c r="E15" s="56" t="s">
        <v>270</v>
      </c>
      <c r="F15" s="57">
        <v>100</v>
      </c>
      <c r="G15" s="164">
        <f>'Пр. 9'!G15</f>
        <v>937000</v>
      </c>
      <c r="H15" s="164">
        <f>G15</f>
        <v>937000</v>
      </c>
    </row>
    <row r="16" spans="1:8" ht="63">
      <c r="A16" s="44" t="s">
        <v>81</v>
      </c>
      <c r="B16" s="55">
        <v>923</v>
      </c>
      <c r="C16" s="58" t="s">
        <v>83</v>
      </c>
      <c r="D16" s="58" t="s">
        <v>86</v>
      </c>
      <c r="E16" s="58"/>
      <c r="F16" s="55"/>
      <c r="G16" s="154">
        <f>G17</f>
        <v>4822000</v>
      </c>
      <c r="H16" s="154">
        <f>H17</f>
        <v>4822000</v>
      </c>
    </row>
    <row r="17" spans="1:8" ht="15.75">
      <c r="A17" s="44" t="s">
        <v>68</v>
      </c>
      <c r="B17" s="55">
        <v>923</v>
      </c>
      <c r="C17" s="58" t="s">
        <v>83</v>
      </c>
      <c r="D17" s="58" t="s">
        <v>86</v>
      </c>
      <c r="E17" s="58"/>
      <c r="F17" s="55"/>
      <c r="G17" s="154">
        <f>SUM(G18:G20)</f>
        <v>4822000</v>
      </c>
      <c r="H17" s="154">
        <f>SUM(H18:H20)</f>
        <v>4822000</v>
      </c>
    </row>
    <row r="18" spans="1:8" ht="94.5">
      <c r="A18" s="60" t="s">
        <v>190</v>
      </c>
      <c r="B18" s="57">
        <v>923</v>
      </c>
      <c r="C18" s="56" t="s">
        <v>83</v>
      </c>
      <c r="D18" s="56" t="s">
        <v>86</v>
      </c>
      <c r="E18" s="56" t="s">
        <v>271</v>
      </c>
      <c r="F18" s="57">
        <v>100</v>
      </c>
      <c r="G18" s="153">
        <f>'Пр. 9'!G18</f>
        <v>3392000</v>
      </c>
      <c r="H18" s="153">
        <f>G18</f>
        <v>3392000</v>
      </c>
    </row>
    <row r="19" spans="1:8" ht="63">
      <c r="A19" s="60" t="s">
        <v>191</v>
      </c>
      <c r="B19" s="57">
        <v>923</v>
      </c>
      <c r="C19" s="56" t="s">
        <v>83</v>
      </c>
      <c r="D19" s="56" t="s">
        <v>86</v>
      </c>
      <c r="E19" s="56" t="s">
        <v>271</v>
      </c>
      <c r="F19" s="57">
        <v>200</v>
      </c>
      <c r="G19" s="153">
        <f>'Пр. 9'!G19</f>
        <v>1400000</v>
      </c>
      <c r="H19" s="153">
        <f>G19</f>
        <v>1400000</v>
      </c>
    </row>
    <row r="20" spans="1:8" ht="47.25">
      <c r="A20" s="60" t="s">
        <v>192</v>
      </c>
      <c r="B20" s="57">
        <v>923</v>
      </c>
      <c r="C20" s="56" t="s">
        <v>83</v>
      </c>
      <c r="D20" s="56" t="s">
        <v>86</v>
      </c>
      <c r="E20" s="56" t="s">
        <v>271</v>
      </c>
      <c r="F20" s="57">
        <v>800</v>
      </c>
      <c r="G20" s="153">
        <v>30000</v>
      </c>
      <c r="H20" s="153">
        <f>G20</f>
        <v>30000</v>
      </c>
    </row>
    <row r="21" spans="1:8" ht="47.25">
      <c r="A21" s="44" t="s">
        <v>220</v>
      </c>
      <c r="B21" s="55">
        <v>923</v>
      </c>
      <c r="C21" s="58" t="s">
        <v>83</v>
      </c>
      <c r="D21" s="58" t="s">
        <v>88</v>
      </c>
      <c r="E21" s="58"/>
      <c r="F21" s="55"/>
      <c r="G21" s="154">
        <f>G22</f>
        <v>0</v>
      </c>
      <c r="H21" s="154">
        <f>H22</f>
        <v>27491.279999999999</v>
      </c>
    </row>
    <row r="22" spans="1:8" s="36" customFormat="1" ht="62.25" customHeight="1">
      <c r="A22" s="60" t="s">
        <v>193</v>
      </c>
      <c r="B22" s="57">
        <v>923</v>
      </c>
      <c r="C22" s="56" t="s">
        <v>83</v>
      </c>
      <c r="D22" s="56" t="s">
        <v>88</v>
      </c>
      <c r="E22" s="56" t="s">
        <v>275</v>
      </c>
      <c r="F22" s="57">
        <v>500</v>
      </c>
      <c r="G22" s="153">
        <f>безвозм.пост.!D62</f>
        <v>0</v>
      </c>
      <c r="H22" s="153">
        <f>безвозм.пост.!E62</f>
        <v>27491.279999999999</v>
      </c>
    </row>
    <row r="23" spans="1:8" s="32" customFormat="1" ht="15.75">
      <c r="A23" s="44" t="s">
        <v>302</v>
      </c>
      <c r="B23" s="149">
        <v>923</v>
      </c>
      <c r="C23" s="58" t="s">
        <v>83</v>
      </c>
      <c r="D23" s="58" t="s">
        <v>303</v>
      </c>
      <c r="E23" s="58" t="s">
        <v>304</v>
      </c>
      <c r="F23" s="149"/>
      <c r="G23" s="154">
        <f>G24</f>
        <v>100000</v>
      </c>
      <c r="H23" s="154">
        <f>H24</f>
        <v>100000</v>
      </c>
    </row>
    <row r="24" spans="1:8" s="36" customFormat="1" ht="62.25" customHeight="1">
      <c r="A24" s="60" t="s">
        <v>305</v>
      </c>
      <c r="B24" s="57">
        <v>923</v>
      </c>
      <c r="C24" s="56" t="s">
        <v>83</v>
      </c>
      <c r="D24" s="56" t="s">
        <v>303</v>
      </c>
      <c r="E24" s="56" t="s">
        <v>304</v>
      </c>
      <c r="F24" s="57">
        <v>800</v>
      </c>
      <c r="G24" s="153">
        <v>100000</v>
      </c>
      <c r="H24" s="153">
        <v>100000</v>
      </c>
    </row>
    <row r="25" spans="1:8" ht="15.75">
      <c r="A25" s="44" t="s">
        <v>69</v>
      </c>
      <c r="B25" s="55">
        <v>923</v>
      </c>
      <c r="C25" s="58" t="s">
        <v>83</v>
      </c>
      <c r="D25" s="58">
        <v>13</v>
      </c>
      <c r="E25" s="58"/>
      <c r="F25" s="55"/>
      <c r="G25" s="154">
        <f>SUM(G26:G27)</f>
        <v>8818.32</v>
      </c>
      <c r="H25" s="154">
        <f>SUM(H26:H27)</f>
        <v>1327.04</v>
      </c>
    </row>
    <row r="26" spans="1:8" ht="94.5">
      <c r="A26" s="60" t="s">
        <v>217</v>
      </c>
      <c r="B26" s="57">
        <v>923</v>
      </c>
      <c r="C26" s="56" t="s">
        <v>83</v>
      </c>
      <c r="D26" s="56">
        <v>13</v>
      </c>
      <c r="E26" s="56" t="s">
        <v>272</v>
      </c>
      <c r="F26" s="57">
        <v>200</v>
      </c>
      <c r="G26" s="153">
        <v>1000</v>
      </c>
      <c r="H26" s="153">
        <v>1000</v>
      </c>
    </row>
    <row r="27" spans="1:8" ht="78.75">
      <c r="A27" s="60" t="s">
        <v>444</v>
      </c>
      <c r="B27" s="57">
        <v>923</v>
      </c>
      <c r="C27" s="56" t="s">
        <v>83</v>
      </c>
      <c r="D27" s="56">
        <v>13</v>
      </c>
      <c r="E27" s="56" t="s">
        <v>273</v>
      </c>
      <c r="F27" s="57">
        <v>200</v>
      </c>
      <c r="G27" s="396">
        <v>7818.32</v>
      </c>
      <c r="H27" s="396">
        <v>327.04000000000002</v>
      </c>
    </row>
    <row r="28" spans="1:8" ht="15.75">
      <c r="A28" s="44" t="s">
        <v>70</v>
      </c>
      <c r="B28" s="55">
        <v>923</v>
      </c>
      <c r="C28" s="58" t="s">
        <v>85</v>
      </c>
      <c r="D28" s="58" t="s">
        <v>84</v>
      </c>
      <c r="E28" s="58"/>
      <c r="F28" s="55"/>
      <c r="G28" s="154">
        <f>G29</f>
        <v>214900</v>
      </c>
      <c r="H28" s="154">
        <f>H29</f>
        <v>214900</v>
      </c>
    </row>
    <row r="29" spans="1:8" ht="15.75">
      <c r="A29" s="44" t="s">
        <v>71</v>
      </c>
      <c r="B29" s="55">
        <v>923</v>
      </c>
      <c r="C29" s="58" t="s">
        <v>85</v>
      </c>
      <c r="D29" s="58" t="s">
        <v>89</v>
      </c>
      <c r="E29" s="58"/>
      <c r="F29" s="55"/>
      <c r="G29" s="154">
        <f>SUM(G30:G31)</f>
        <v>214900</v>
      </c>
      <c r="H29" s="154">
        <f>SUM(H30:H31)</f>
        <v>214900</v>
      </c>
    </row>
    <row r="30" spans="1:8" ht="110.25">
      <c r="A30" s="60" t="s">
        <v>194</v>
      </c>
      <c r="B30" s="57">
        <v>923</v>
      </c>
      <c r="C30" s="56" t="s">
        <v>85</v>
      </c>
      <c r="D30" s="56" t="s">
        <v>89</v>
      </c>
      <c r="E30" s="56" t="s">
        <v>274</v>
      </c>
      <c r="F30" s="57">
        <v>100</v>
      </c>
      <c r="G30" s="153">
        <f>безвозм.пост.!D6+безвозм.пост.!D7</f>
        <v>190000</v>
      </c>
      <c r="H30" s="153">
        <f>безвозм.пост.!E6+безвозм.пост.!E7</f>
        <v>190000</v>
      </c>
    </row>
    <row r="31" spans="1:8" ht="63">
      <c r="A31" s="60" t="s">
        <v>195</v>
      </c>
      <c r="B31" s="57">
        <v>923</v>
      </c>
      <c r="C31" s="56" t="s">
        <v>85</v>
      </c>
      <c r="D31" s="56" t="s">
        <v>89</v>
      </c>
      <c r="E31" s="56" t="s">
        <v>274</v>
      </c>
      <c r="F31" s="57">
        <v>200</v>
      </c>
      <c r="G31" s="153">
        <f>безвозм.пост.!D8</f>
        <v>24900</v>
      </c>
      <c r="H31" s="153">
        <f>безвозм.пост.!E8</f>
        <v>24900</v>
      </c>
    </row>
    <row r="32" spans="1:8" ht="31.5">
      <c r="A32" s="44" t="s">
        <v>72</v>
      </c>
      <c r="B32" s="55">
        <v>923</v>
      </c>
      <c r="C32" s="58" t="s">
        <v>89</v>
      </c>
      <c r="D32" s="58" t="s">
        <v>84</v>
      </c>
      <c r="E32" s="58"/>
      <c r="F32" s="55"/>
      <c r="G32" s="154">
        <f>G33</f>
        <v>500000</v>
      </c>
      <c r="H32" s="154">
        <f>H33</f>
        <v>400000</v>
      </c>
    </row>
    <row r="33" spans="1:8" ht="15.75">
      <c r="A33" s="44" t="s">
        <v>73</v>
      </c>
      <c r="B33" s="55">
        <v>923</v>
      </c>
      <c r="C33" s="58" t="s">
        <v>89</v>
      </c>
      <c r="D33" s="58">
        <v>10</v>
      </c>
      <c r="E33" s="58"/>
      <c r="F33" s="55"/>
      <c r="G33" s="154">
        <f>G34</f>
        <v>500000</v>
      </c>
      <c r="H33" s="154">
        <f>H34</f>
        <v>400000</v>
      </c>
    </row>
    <row r="34" spans="1:8" ht="94.5">
      <c r="A34" s="83" t="s">
        <v>208</v>
      </c>
      <c r="B34" s="57">
        <v>923</v>
      </c>
      <c r="C34" s="56" t="s">
        <v>89</v>
      </c>
      <c r="D34" s="56">
        <v>10</v>
      </c>
      <c r="E34" s="147" t="s">
        <v>279</v>
      </c>
      <c r="F34" s="57">
        <v>200</v>
      </c>
      <c r="G34" s="153">
        <v>500000</v>
      </c>
      <c r="H34" s="153">
        <v>400000</v>
      </c>
    </row>
    <row r="35" spans="1:8" ht="15.75">
      <c r="A35" s="82" t="s">
        <v>74</v>
      </c>
      <c r="B35" s="55">
        <v>923</v>
      </c>
      <c r="C35" s="58" t="s">
        <v>86</v>
      </c>
      <c r="D35" s="58" t="s">
        <v>84</v>
      </c>
      <c r="E35" s="58"/>
      <c r="F35" s="55"/>
      <c r="G35" s="154">
        <f>G36</f>
        <v>1468517</v>
      </c>
      <c r="H35" s="154">
        <f>H36</f>
        <v>1468517</v>
      </c>
    </row>
    <row r="36" spans="1:8" ht="15.75">
      <c r="A36" s="82" t="s">
        <v>259</v>
      </c>
      <c r="B36" s="55">
        <v>923</v>
      </c>
      <c r="C36" s="58" t="s">
        <v>86</v>
      </c>
      <c r="D36" s="58" t="s">
        <v>260</v>
      </c>
      <c r="E36" s="58"/>
      <c r="F36" s="55"/>
      <c r="G36" s="154">
        <f>G37+G38+G39</f>
        <v>1468517</v>
      </c>
      <c r="H36" s="154">
        <f>H37+H38+H39</f>
        <v>1468517</v>
      </c>
    </row>
    <row r="37" spans="1:8" ht="157.5">
      <c r="A37" s="201" t="s">
        <v>469</v>
      </c>
      <c r="B37" s="268">
        <v>923</v>
      </c>
      <c r="C37" s="56" t="s">
        <v>86</v>
      </c>
      <c r="D37" s="56" t="s">
        <v>260</v>
      </c>
      <c r="E37" s="56" t="s">
        <v>482</v>
      </c>
      <c r="F37" s="268">
        <v>200</v>
      </c>
      <c r="G37" s="153">
        <f>безвозм.пост.!D44</f>
        <v>322781</v>
      </c>
      <c r="H37" s="153">
        <f>безвозм.пост.!E44</f>
        <v>322781</v>
      </c>
    </row>
    <row r="38" spans="1:8" s="32" customFormat="1" ht="157.5">
      <c r="A38" s="83" t="s">
        <v>440</v>
      </c>
      <c r="B38" s="57">
        <v>923</v>
      </c>
      <c r="C38" s="56" t="s">
        <v>86</v>
      </c>
      <c r="D38" s="56" t="s">
        <v>260</v>
      </c>
      <c r="E38" s="56" t="s">
        <v>276</v>
      </c>
      <c r="F38" s="57">
        <v>200</v>
      </c>
      <c r="G38" s="153">
        <f>безвозм.пост.!D43</f>
        <v>357005</v>
      </c>
      <c r="H38" s="153">
        <f>безвозм.пост.!D43</f>
        <v>357005</v>
      </c>
    </row>
    <row r="39" spans="1:8" s="32" customFormat="1" ht="78.75">
      <c r="A39" s="83" t="s">
        <v>441</v>
      </c>
      <c r="B39" s="57">
        <v>923</v>
      </c>
      <c r="C39" s="56" t="s">
        <v>86</v>
      </c>
      <c r="D39" s="56" t="s">
        <v>260</v>
      </c>
      <c r="E39" s="56" t="s">
        <v>277</v>
      </c>
      <c r="F39" s="57">
        <v>200</v>
      </c>
      <c r="G39" s="153">
        <f>безвозм.пост.!D46</f>
        <v>788731</v>
      </c>
      <c r="H39" s="153">
        <f>безвозм.пост.!E46</f>
        <v>788731</v>
      </c>
    </row>
    <row r="40" spans="1:8" ht="15.75">
      <c r="A40" s="44" t="s">
        <v>75</v>
      </c>
      <c r="B40" s="55">
        <v>923</v>
      </c>
      <c r="C40" s="58" t="s">
        <v>87</v>
      </c>
      <c r="D40" s="58" t="s">
        <v>84</v>
      </c>
      <c r="E40" s="58"/>
      <c r="F40" s="55"/>
      <c r="G40" s="154">
        <f>G44+G41</f>
        <v>1145000</v>
      </c>
      <c r="H40" s="154">
        <f>H44+H41</f>
        <v>1145000</v>
      </c>
    </row>
    <row r="41" spans="1:8" s="185" customFormat="1" ht="15.75">
      <c r="A41" s="184" t="s">
        <v>251</v>
      </c>
      <c r="B41" s="180">
        <v>923</v>
      </c>
      <c r="C41" s="181" t="s">
        <v>87</v>
      </c>
      <c r="D41" s="181" t="s">
        <v>85</v>
      </c>
      <c r="E41" s="181"/>
      <c r="F41" s="180"/>
      <c r="G41" s="166">
        <f>G42+G43</f>
        <v>545000</v>
      </c>
      <c r="H41" s="166">
        <f>H42+H43</f>
        <v>545000</v>
      </c>
    </row>
    <row r="42" spans="1:8" s="182" customFormat="1" ht="63">
      <c r="A42" s="186" t="s">
        <v>445</v>
      </c>
      <c r="B42" s="183">
        <v>923</v>
      </c>
      <c r="C42" s="147" t="s">
        <v>87</v>
      </c>
      <c r="D42" s="147" t="s">
        <v>85</v>
      </c>
      <c r="E42" s="147" t="s">
        <v>359</v>
      </c>
      <c r="F42" s="183">
        <v>200</v>
      </c>
      <c r="G42" s="165">
        <f>безвозм.пост.!D40</f>
        <v>335000</v>
      </c>
      <c r="H42" s="165">
        <f>безвозм.пост.!E40</f>
        <v>335000</v>
      </c>
    </row>
    <row r="43" spans="1:8" s="32" customFormat="1" ht="47.25">
      <c r="A43" s="203" t="s">
        <v>368</v>
      </c>
      <c r="B43" s="183">
        <v>923</v>
      </c>
      <c r="C43" s="147" t="s">
        <v>87</v>
      </c>
      <c r="D43" s="147" t="s">
        <v>89</v>
      </c>
      <c r="E43" s="147" t="s">
        <v>360</v>
      </c>
      <c r="F43" s="183"/>
      <c r="G43" s="165">
        <f>безвозм.пост.!D48</f>
        <v>210000</v>
      </c>
      <c r="H43" s="165">
        <f>безвозм.пост.!E48</f>
        <v>210000</v>
      </c>
    </row>
    <row r="44" spans="1:8" ht="15.75">
      <c r="A44" s="44" t="s">
        <v>76</v>
      </c>
      <c r="B44" s="55">
        <v>923</v>
      </c>
      <c r="C44" s="58" t="s">
        <v>87</v>
      </c>
      <c r="D44" s="58" t="s">
        <v>89</v>
      </c>
      <c r="E44" s="58"/>
      <c r="F44" s="55"/>
      <c r="G44" s="154">
        <f>SUM(G45:G46)</f>
        <v>600000</v>
      </c>
      <c r="H44" s="154">
        <f>SUM(H45:H46)</f>
        <v>600000</v>
      </c>
    </row>
    <row r="45" spans="1:8" ht="78.75">
      <c r="A45" s="83" t="s">
        <v>209</v>
      </c>
      <c r="B45" s="57">
        <v>923</v>
      </c>
      <c r="C45" s="56" t="s">
        <v>87</v>
      </c>
      <c r="D45" s="56" t="s">
        <v>89</v>
      </c>
      <c r="E45" s="56" t="s">
        <v>283</v>
      </c>
      <c r="F45" s="57">
        <v>200</v>
      </c>
      <c r="G45" s="153">
        <f>'Пр. 9'!G46</f>
        <v>200000</v>
      </c>
      <c r="H45" s="153">
        <f>G45</f>
        <v>200000</v>
      </c>
    </row>
    <row r="46" spans="1:8" ht="78.75">
      <c r="A46" s="83" t="s">
        <v>210</v>
      </c>
      <c r="B46" s="57">
        <v>923</v>
      </c>
      <c r="C46" s="56" t="s">
        <v>87</v>
      </c>
      <c r="D46" s="56" t="s">
        <v>89</v>
      </c>
      <c r="E46" s="56" t="s">
        <v>285</v>
      </c>
      <c r="F46" s="57">
        <v>200</v>
      </c>
      <c r="G46" s="165">
        <v>400000</v>
      </c>
      <c r="H46" s="165">
        <v>400000</v>
      </c>
    </row>
    <row r="47" spans="1:8" s="32" customFormat="1" ht="15.75">
      <c r="A47" s="44" t="s">
        <v>145</v>
      </c>
      <c r="B47" s="55">
        <v>923</v>
      </c>
      <c r="C47" s="58" t="s">
        <v>153</v>
      </c>
      <c r="D47" s="58" t="s">
        <v>84</v>
      </c>
      <c r="E47" s="58"/>
      <c r="F47" s="55"/>
      <c r="G47" s="166">
        <f>G48</f>
        <v>230000</v>
      </c>
      <c r="H47" s="166">
        <f>H48</f>
        <v>220000</v>
      </c>
    </row>
    <row r="48" spans="1:8" ht="15.75">
      <c r="A48" s="44" t="s">
        <v>77</v>
      </c>
      <c r="B48" s="55">
        <v>923</v>
      </c>
      <c r="C48" s="58">
        <v>10</v>
      </c>
      <c r="D48" s="58" t="s">
        <v>83</v>
      </c>
      <c r="E48" s="56"/>
      <c r="F48" s="57"/>
      <c r="G48" s="154">
        <f>G49</f>
        <v>230000</v>
      </c>
      <c r="H48" s="154">
        <f>H49</f>
        <v>220000</v>
      </c>
    </row>
    <row r="49" spans="1:8" s="32" customFormat="1" ht="63">
      <c r="A49" s="60" t="s">
        <v>196</v>
      </c>
      <c r="B49" s="214">
        <v>923</v>
      </c>
      <c r="C49" s="58">
        <v>10</v>
      </c>
      <c r="D49" s="58" t="s">
        <v>83</v>
      </c>
      <c r="E49" s="147" t="s">
        <v>299</v>
      </c>
      <c r="F49" s="57">
        <v>300</v>
      </c>
      <c r="G49" s="153">
        <v>230000</v>
      </c>
      <c r="H49" s="153">
        <v>220000</v>
      </c>
    </row>
    <row r="50" spans="1:8" ht="56.25">
      <c r="A50" s="95" t="s">
        <v>124</v>
      </c>
      <c r="B50" s="215">
        <v>923</v>
      </c>
      <c r="C50" s="43"/>
      <c r="D50" s="43"/>
      <c r="E50" s="140"/>
      <c r="F50" s="47"/>
      <c r="G50" s="167">
        <f>G51+G67+G69</f>
        <v>7253764.6799999997</v>
      </c>
      <c r="H50" s="167">
        <f>H51+H67+H69</f>
        <v>7243764.6799999997</v>
      </c>
    </row>
    <row r="51" spans="1:8" ht="15.75">
      <c r="A51" s="44" t="s">
        <v>446</v>
      </c>
      <c r="B51" s="215">
        <v>923</v>
      </c>
      <c r="C51" s="58" t="s">
        <v>90</v>
      </c>
      <c r="D51" s="58" t="s">
        <v>84</v>
      </c>
      <c r="E51" s="58"/>
      <c r="F51" s="55"/>
      <c r="G51" s="154">
        <f>G52</f>
        <v>7103764.6799999997</v>
      </c>
      <c r="H51" s="154">
        <f>H52</f>
        <v>7093764.6799999997</v>
      </c>
    </row>
    <row r="52" spans="1:8" ht="15.75">
      <c r="A52" s="44" t="s">
        <v>78</v>
      </c>
      <c r="B52" s="215">
        <v>923</v>
      </c>
      <c r="C52" s="58" t="s">
        <v>90</v>
      </c>
      <c r="D52" s="58" t="s">
        <v>83</v>
      </c>
      <c r="E52" s="58"/>
      <c r="F52" s="55"/>
      <c r="G52" s="154">
        <f>G53+G58+G63+G65</f>
        <v>7103764.6799999997</v>
      </c>
      <c r="H52" s="154">
        <f>H53+H58+H63</f>
        <v>7093764.6799999997</v>
      </c>
    </row>
    <row r="53" spans="1:8" ht="31.5">
      <c r="A53" s="44" t="s">
        <v>79</v>
      </c>
      <c r="B53" s="215">
        <v>923</v>
      </c>
      <c r="C53" s="58" t="s">
        <v>90</v>
      </c>
      <c r="D53" s="58" t="s">
        <v>83</v>
      </c>
      <c r="E53" s="58" t="s">
        <v>288</v>
      </c>
      <c r="F53" s="55"/>
      <c r="G53" s="154">
        <f>SUM(G54:G57)</f>
        <v>5071902</v>
      </c>
      <c r="H53" s="154">
        <f>SUM(H54:H57)</f>
        <v>5061902</v>
      </c>
    </row>
    <row r="54" spans="1:8" ht="110.25">
      <c r="A54" s="83" t="s">
        <v>211</v>
      </c>
      <c r="B54" s="214">
        <v>923</v>
      </c>
      <c r="C54" s="56" t="s">
        <v>90</v>
      </c>
      <c r="D54" s="56" t="s">
        <v>83</v>
      </c>
      <c r="E54" s="56" t="s">
        <v>288</v>
      </c>
      <c r="F54" s="57">
        <v>100</v>
      </c>
      <c r="G54" s="168">
        <f>'Пр. 9'!G55</f>
        <v>1711902</v>
      </c>
      <c r="H54" s="168">
        <f>G54</f>
        <v>1711902</v>
      </c>
    </row>
    <row r="55" spans="1:8" ht="126">
      <c r="A55" s="83" t="s">
        <v>207</v>
      </c>
      <c r="B55" s="214">
        <v>923</v>
      </c>
      <c r="C55" s="56" t="s">
        <v>90</v>
      </c>
      <c r="D55" s="56" t="s">
        <v>83</v>
      </c>
      <c r="E55" s="56" t="s">
        <v>289</v>
      </c>
      <c r="F55" s="57">
        <v>100</v>
      </c>
      <c r="G55" s="168">
        <v>0</v>
      </c>
      <c r="H55" s="168">
        <v>0</v>
      </c>
    </row>
    <row r="56" spans="1:8" ht="63">
      <c r="A56" s="83" t="s">
        <v>212</v>
      </c>
      <c r="B56" s="214">
        <v>923</v>
      </c>
      <c r="C56" s="56" t="s">
        <v>90</v>
      </c>
      <c r="D56" s="56" t="s">
        <v>83</v>
      </c>
      <c r="E56" s="56" t="s">
        <v>288</v>
      </c>
      <c r="F56" s="57">
        <v>200</v>
      </c>
      <c r="G56" s="168">
        <v>3300000</v>
      </c>
      <c r="H56" s="168">
        <v>3300000</v>
      </c>
    </row>
    <row r="57" spans="1:8" ht="47.25">
      <c r="A57" s="83" t="s">
        <v>213</v>
      </c>
      <c r="B57" s="214">
        <v>923</v>
      </c>
      <c r="C57" s="56" t="s">
        <v>90</v>
      </c>
      <c r="D57" s="56" t="s">
        <v>83</v>
      </c>
      <c r="E57" s="56" t="s">
        <v>288</v>
      </c>
      <c r="F57" s="57">
        <v>800</v>
      </c>
      <c r="G57" s="168">
        <v>60000</v>
      </c>
      <c r="H57" s="168">
        <v>50000</v>
      </c>
    </row>
    <row r="58" spans="1:8" s="185" customFormat="1" ht="15.75">
      <c r="A58" s="184" t="s">
        <v>226</v>
      </c>
      <c r="B58" s="215">
        <v>923</v>
      </c>
      <c r="C58" s="181" t="s">
        <v>90</v>
      </c>
      <c r="D58" s="181" t="s">
        <v>83</v>
      </c>
      <c r="E58" s="181" t="s">
        <v>301</v>
      </c>
      <c r="F58" s="180"/>
      <c r="G58" s="187">
        <f>SUM(G59:G62)</f>
        <v>731862.67999999993</v>
      </c>
      <c r="H58" s="194">
        <f>H59+H60+H61+H62</f>
        <v>731862.67999999993</v>
      </c>
    </row>
    <row r="59" spans="1:8" s="185" customFormat="1" ht="141.75">
      <c r="A59" s="186" t="s">
        <v>222</v>
      </c>
      <c r="B59" s="214">
        <v>923</v>
      </c>
      <c r="C59" s="147" t="s">
        <v>90</v>
      </c>
      <c r="D59" s="147" t="s">
        <v>83</v>
      </c>
      <c r="E59" s="147" t="s">
        <v>479</v>
      </c>
      <c r="F59" s="183">
        <v>100</v>
      </c>
      <c r="G59" s="187">
        <f>безвозм.пост.!D22+безвозм.пост.!D23</f>
        <v>649606.67999999993</v>
      </c>
      <c r="H59" s="187">
        <f>безвозм.пост.!E22+безвозм.пост.!E23</f>
        <v>649606.67999999993</v>
      </c>
    </row>
    <row r="60" spans="1:8" s="185" customFormat="1" ht="94.5">
      <c r="A60" s="186" t="s">
        <v>223</v>
      </c>
      <c r="B60" s="214">
        <v>923</v>
      </c>
      <c r="C60" s="147" t="s">
        <v>90</v>
      </c>
      <c r="D60" s="147" t="s">
        <v>83</v>
      </c>
      <c r="E60" s="147" t="s">
        <v>479</v>
      </c>
      <c r="F60" s="183">
        <v>200</v>
      </c>
      <c r="G60" s="187">
        <f>безвозм.пост.!D25+безвозм.пост.!D28</f>
        <v>82256</v>
      </c>
      <c r="H60" s="187">
        <f>безвозм.пост.!E25+безвозм.пост.!E28</f>
        <v>82256</v>
      </c>
    </row>
    <row r="61" spans="1:8" ht="141.75">
      <c r="A61" s="148" t="s">
        <v>224</v>
      </c>
      <c r="B61" s="214">
        <v>923</v>
      </c>
      <c r="C61" s="142" t="s">
        <v>90</v>
      </c>
      <c r="D61" s="142" t="s">
        <v>83</v>
      </c>
      <c r="E61" s="142" t="s">
        <v>295</v>
      </c>
      <c r="F61" s="146">
        <v>100</v>
      </c>
      <c r="G61" s="169">
        <f>безвозм.пост.!D30</f>
        <v>0</v>
      </c>
      <c r="H61" s="169">
        <f>безвозм.пост.!E30</f>
        <v>0</v>
      </c>
    </row>
    <row r="62" spans="1:8" ht="147" customHeight="1">
      <c r="A62" s="148" t="s">
        <v>225</v>
      </c>
      <c r="B62" s="214">
        <v>923</v>
      </c>
      <c r="C62" s="142" t="s">
        <v>90</v>
      </c>
      <c r="D62" s="142" t="s">
        <v>83</v>
      </c>
      <c r="E62" s="142" t="s">
        <v>296</v>
      </c>
      <c r="F62" s="146">
        <v>100</v>
      </c>
      <c r="G62" s="169">
        <f>безвозм.пост.!D34</f>
        <v>0</v>
      </c>
      <c r="H62" s="169">
        <f>безвозм.пост.!E34</f>
        <v>0</v>
      </c>
    </row>
    <row r="63" spans="1:8" s="185" customFormat="1" ht="15.75">
      <c r="A63" s="184" t="s">
        <v>228</v>
      </c>
      <c r="B63" s="215">
        <v>923</v>
      </c>
      <c r="C63" s="181" t="s">
        <v>90</v>
      </c>
      <c r="D63" s="181" t="s">
        <v>83</v>
      </c>
      <c r="E63" s="181" t="s">
        <v>297</v>
      </c>
      <c r="F63" s="180"/>
      <c r="G63" s="188">
        <f>G64</f>
        <v>1300000</v>
      </c>
      <c r="H63" s="188">
        <f>H64</f>
        <v>1300000</v>
      </c>
    </row>
    <row r="64" spans="1:8" s="185" customFormat="1" ht="63">
      <c r="A64" s="186" t="s">
        <v>370</v>
      </c>
      <c r="B64" s="214">
        <v>923</v>
      </c>
      <c r="C64" s="147" t="s">
        <v>90</v>
      </c>
      <c r="D64" s="147" t="s">
        <v>83</v>
      </c>
      <c r="E64" s="147" t="s">
        <v>298</v>
      </c>
      <c r="F64" s="183">
        <v>200</v>
      </c>
      <c r="G64" s="187">
        <f>безвозм.пост.!D38</f>
        <v>1300000</v>
      </c>
      <c r="H64" s="187">
        <f>безвозм.пост.!E38</f>
        <v>1300000</v>
      </c>
    </row>
    <row r="65" spans="1:8" s="185" customFormat="1" ht="47.25">
      <c r="A65" s="44" t="s">
        <v>481</v>
      </c>
      <c r="B65" s="277">
        <v>923</v>
      </c>
      <c r="C65" s="205" t="s">
        <v>90</v>
      </c>
      <c r="D65" s="205" t="s">
        <v>83</v>
      </c>
      <c r="E65" s="58" t="s">
        <v>472</v>
      </c>
      <c r="F65" s="277"/>
      <c r="G65" s="155">
        <f>G66</f>
        <v>0</v>
      </c>
      <c r="H65" s="155">
        <f>H66</f>
        <v>0</v>
      </c>
    </row>
    <row r="66" spans="1:8" s="185" customFormat="1" ht="141.75">
      <c r="A66" s="60" t="s">
        <v>215</v>
      </c>
      <c r="B66" s="276">
        <v>923</v>
      </c>
      <c r="C66" s="192" t="s">
        <v>90</v>
      </c>
      <c r="D66" s="192" t="s">
        <v>83</v>
      </c>
      <c r="E66" s="56" t="s">
        <v>470</v>
      </c>
      <c r="F66" s="276">
        <v>100</v>
      </c>
      <c r="G66" s="157">
        <f>безвозм.пост.!D9</f>
        <v>0</v>
      </c>
      <c r="H66" s="157">
        <f>безвозм.пост.!E9</f>
        <v>0</v>
      </c>
    </row>
    <row r="67" spans="1:8" ht="31.5">
      <c r="A67" s="44" t="s">
        <v>447</v>
      </c>
      <c r="B67" s="215">
        <v>923</v>
      </c>
      <c r="C67" s="58">
        <v>11</v>
      </c>
      <c r="D67" s="58" t="s">
        <v>87</v>
      </c>
      <c r="E67" s="56"/>
      <c r="F67" s="57"/>
      <c r="G67" s="154">
        <f>G68</f>
        <v>100000</v>
      </c>
      <c r="H67" s="154">
        <f>H68</f>
        <v>100000</v>
      </c>
    </row>
    <row r="68" spans="1:8" ht="63">
      <c r="A68" s="83" t="s">
        <v>214</v>
      </c>
      <c r="B68" s="214">
        <v>923</v>
      </c>
      <c r="C68" s="56">
        <v>11</v>
      </c>
      <c r="D68" s="56" t="s">
        <v>87</v>
      </c>
      <c r="E68" s="56" t="s">
        <v>291</v>
      </c>
      <c r="F68" s="57">
        <v>200</v>
      </c>
      <c r="G68" s="153">
        <f>'Пр. 9'!G70</f>
        <v>100000</v>
      </c>
      <c r="H68" s="153">
        <f>G68</f>
        <v>100000</v>
      </c>
    </row>
    <row r="69" spans="1:8" ht="15.75">
      <c r="A69" s="44" t="s">
        <v>76</v>
      </c>
      <c r="B69" s="215">
        <v>923</v>
      </c>
      <c r="C69" s="58" t="s">
        <v>87</v>
      </c>
      <c r="D69" s="58" t="s">
        <v>89</v>
      </c>
      <c r="E69" s="56"/>
      <c r="F69" s="57"/>
      <c r="G69" s="170">
        <f>G70</f>
        <v>50000</v>
      </c>
      <c r="H69" s="170">
        <f>H70</f>
        <v>50000</v>
      </c>
    </row>
    <row r="70" spans="1:8" ht="78.75">
      <c r="A70" s="60" t="s">
        <v>443</v>
      </c>
      <c r="B70" s="214">
        <v>923</v>
      </c>
      <c r="C70" s="56" t="s">
        <v>87</v>
      </c>
      <c r="D70" s="56" t="s">
        <v>89</v>
      </c>
      <c r="E70" s="56" t="s">
        <v>293</v>
      </c>
      <c r="F70" s="57">
        <v>200</v>
      </c>
      <c r="G70" s="153">
        <f>'Пр. 9'!G72</f>
        <v>50000</v>
      </c>
      <c r="H70" s="153">
        <f>G70</f>
        <v>50000</v>
      </c>
    </row>
    <row r="71" spans="1:8" ht="15.75">
      <c r="A71" s="50" t="s">
        <v>80</v>
      </c>
      <c r="B71" s="57"/>
      <c r="C71" s="56"/>
      <c r="D71" s="56"/>
      <c r="E71" s="56"/>
      <c r="F71" s="57"/>
      <c r="G71" s="171">
        <f>G12+G50</f>
        <v>16680000</v>
      </c>
      <c r="H71" s="171">
        <f>H12+H50</f>
        <v>16580000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6"/>
  <sheetViews>
    <sheetView topLeftCell="A5" workbookViewId="0">
      <selection activeCell="D37" sqref="D37"/>
    </sheetView>
  </sheetViews>
  <sheetFormatPr defaultRowHeight="15"/>
  <cols>
    <col min="1" max="1" width="16.5703125" style="38" customWidth="1"/>
    <col min="2" max="2" width="43.28515625" style="118" customWidth="1"/>
    <col min="3" max="3" width="14.42578125" style="38" customWidth="1"/>
    <col min="4" max="4" width="15.140625" style="38" customWidth="1"/>
    <col min="5" max="5" width="16.140625" style="38" customWidth="1"/>
    <col min="7" max="7" width="11.42578125" bestFit="1" customWidth="1"/>
    <col min="9" max="9" width="11.42578125" bestFit="1" customWidth="1"/>
  </cols>
  <sheetData>
    <row r="1" spans="1:9" ht="15" customHeight="1">
      <c r="C1" s="368" t="s">
        <v>147</v>
      </c>
      <c r="D1" s="368"/>
      <c r="E1" s="368"/>
    </row>
    <row r="2" spans="1:9" ht="15" customHeight="1">
      <c r="C2" s="365" t="s">
        <v>33</v>
      </c>
      <c r="D2" s="365"/>
      <c r="E2" s="365"/>
    </row>
    <row r="3" spans="1:9" ht="15" customHeight="1">
      <c r="C3" s="365" t="s">
        <v>110</v>
      </c>
      <c r="D3" s="365"/>
      <c r="E3" s="365"/>
    </row>
    <row r="4" spans="1:9" ht="15" customHeight="1">
      <c r="C4" s="365" t="s">
        <v>27</v>
      </c>
      <c r="D4" s="365"/>
      <c r="E4" s="365"/>
    </row>
    <row r="5" spans="1:9" ht="15" customHeight="1">
      <c r="C5" s="365" t="s">
        <v>28</v>
      </c>
      <c r="D5" s="365"/>
      <c r="E5" s="365"/>
    </row>
    <row r="6" spans="1:9" ht="15.75">
      <c r="C6" s="365" t="s">
        <v>511</v>
      </c>
      <c r="D6" s="365"/>
      <c r="E6" s="365"/>
    </row>
    <row r="7" spans="1:9" ht="15.75">
      <c r="C7" s="365"/>
      <c r="D7" s="365"/>
      <c r="E7" s="365"/>
    </row>
    <row r="8" spans="1:9" ht="15.75" customHeight="1">
      <c r="A8" s="361" t="s">
        <v>507</v>
      </c>
      <c r="B8" s="382"/>
      <c r="C8" s="382"/>
      <c r="D8" s="382"/>
      <c r="E8" s="382"/>
    </row>
    <row r="9" spans="1:9" ht="15.75" customHeight="1">
      <c r="A9" s="382"/>
      <c r="B9" s="382"/>
      <c r="C9" s="382"/>
      <c r="D9" s="382"/>
      <c r="E9" s="382"/>
    </row>
    <row r="10" spans="1:9">
      <c r="A10" s="382"/>
      <c r="B10" s="382"/>
      <c r="C10" s="382"/>
      <c r="D10" s="382"/>
      <c r="E10" s="382"/>
    </row>
    <row r="12" spans="1:9" ht="15.75">
      <c r="A12" s="380" t="s">
        <v>129</v>
      </c>
      <c r="B12" s="379" t="s">
        <v>34</v>
      </c>
      <c r="C12" s="377" t="s">
        <v>128</v>
      </c>
      <c r="D12" s="378"/>
      <c r="E12" s="378"/>
    </row>
    <row r="13" spans="1:9" ht="15.75">
      <c r="A13" s="381"/>
      <c r="B13" s="379"/>
      <c r="C13" s="90" t="s">
        <v>262</v>
      </c>
      <c r="D13" s="90" t="s">
        <v>380</v>
      </c>
      <c r="E13" s="90" t="s">
        <v>495</v>
      </c>
    </row>
    <row r="14" spans="1:9" ht="47.25">
      <c r="A14" s="233">
        <v>100</v>
      </c>
      <c r="B14" s="44" t="s">
        <v>449</v>
      </c>
      <c r="C14" s="92">
        <f>C15+C16+C17+C18+C19</f>
        <v>5898491.2800000003</v>
      </c>
      <c r="D14" s="92">
        <f>D15+D16+D17+D18+D19</f>
        <v>5867818.3200000003</v>
      </c>
      <c r="E14" s="92">
        <f t="shared" ref="E14" si="0">E15+E16+E17+E18+E19</f>
        <v>5887818.3200000003</v>
      </c>
      <c r="I14" s="37"/>
    </row>
    <row r="15" spans="1:9" ht="46.5" customHeight="1">
      <c r="A15" s="56" t="s">
        <v>130</v>
      </c>
      <c r="B15" s="77" t="s">
        <v>67</v>
      </c>
      <c r="C15" s="122">
        <f>'Пр. 9'!G15</f>
        <v>937000</v>
      </c>
      <c r="D15" s="122">
        <f>Пр.10!H15</f>
        <v>937000</v>
      </c>
      <c r="E15" s="122">
        <f>Пр.10!H15</f>
        <v>937000</v>
      </c>
    </row>
    <row r="16" spans="1:9" ht="78.75" customHeight="1">
      <c r="A16" s="56" t="s">
        <v>131</v>
      </c>
      <c r="B16" s="77" t="s">
        <v>81</v>
      </c>
      <c r="C16" s="122">
        <f>'Пр. 9'!G16</f>
        <v>4832000</v>
      </c>
      <c r="D16" s="122">
        <f>Пр.10!G16</f>
        <v>4822000</v>
      </c>
      <c r="E16" s="122">
        <f>Пр.10!H16</f>
        <v>4822000</v>
      </c>
      <c r="G16" s="37"/>
    </row>
    <row r="17" spans="1:7" ht="63">
      <c r="A17" s="56" t="s">
        <v>134</v>
      </c>
      <c r="B17" s="129" t="s">
        <v>220</v>
      </c>
      <c r="C17" s="122">
        <f>'Пр. 9'!G21</f>
        <v>27491.279999999999</v>
      </c>
      <c r="D17" s="122">
        <f>Пр.10!G21</f>
        <v>0</v>
      </c>
      <c r="E17" s="122">
        <f>Пр.10!H21</f>
        <v>27491.279999999999</v>
      </c>
    </row>
    <row r="18" spans="1:7" ht="15.75">
      <c r="A18" s="56" t="s">
        <v>321</v>
      </c>
      <c r="B18" s="129" t="s">
        <v>302</v>
      </c>
      <c r="C18" s="122">
        <f>'Пр. 9'!G23</f>
        <v>100000</v>
      </c>
      <c r="D18" s="122">
        <f>Пр.10!G23</f>
        <v>100000</v>
      </c>
      <c r="E18" s="122">
        <f>Пр.10!H23</f>
        <v>100000</v>
      </c>
    </row>
    <row r="19" spans="1:7" ht="15.75">
      <c r="A19" s="56" t="s">
        <v>135</v>
      </c>
      <c r="B19" s="77" t="s">
        <v>69</v>
      </c>
      <c r="C19" s="122">
        <f>'Пр. 9'!G25</f>
        <v>2000</v>
      </c>
      <c r="D19" s="122">
        <f>Пр.10!G25</f>
        <v>8818.32</v>
      </c>
      <c r="E19" s="122">
        <f>Пр.10!H25</f>
        <v>1327.04</v>
      </c>
    </row>
    <row r="20" spans="1:7" ht="15.75">
      <c r="A20" s="58" t="s">
        <v>371</v>
      </c>
      <c r="B20" s="130" t="s">
        <v>450</v>
      </c>
      <c r="C20" s="92">
        <f>C21</f>
        <v>205000</v>
      </c>
      <c r="D20" s="92">
        <f t="shared" ref="D20:E20" si="1">D21</f>
        <v>214900</v>
      </c>
      <c r="E20" s="92">
        <f t="shared" si="1"/>
        <v>214900</v>
      </c>
    </row>
    <row r="21" spans="1:7" ht="31.5">
      <c r="A21" s="56" t="s">
        <v>136</v>
      </c>
      <c r="B21" s="77" t="s">
        <v>71</v>
      </c>
      <c r="C21" s="122">
        <f>'Пр. 9'!G29</f>
        <v>205000</v>
      </c>
      <c r="D21" s="122">
        <f>Пр.10!G29</f>
        <v>214900</v>
      </c>
      <c r="E21" s="122">
        <f>Пр.10!H29</f>
        <v>214900</v>
      </c>
    </row>
    <row r="22" spans="1:7" ht="47.25">
      <c r="A22" s="58" t="s">
        <v>137</v>
      </c>
      <c r="B22" s="85" t="s">
        <v>451</v>
      </c>
      <c r="C22" s="92">
        <f>C23</f>
        <v>700000</v>
      </c>
      <c r="D22" s="92">
        <f t="shared" ref="D22:E22" si="2">D23</f>
        <v>500000</v>
      </c>
      <c r="E22" s="92">
        <f t="shared" si="2"/>
        <v>400000</v>
      </c>
    </row>
    <row r="23" spans="1:7" ht="15.75">
      <c r="A23" s="56" t="s">
        <v>138</v>
      </c>
      <c r="B23" s="77" t="s">
        <v>73</v>
      </c>
      <c r="C23" s="122">
        <f>'Пр. 9'!G33</f>
        <v>700000</v>
      </c>
      <c r="D23" s="122">
        <f>Пр.10!G33</f>
        <v>500000</v>
      </c>
      <c r="E23" s="122">
        <f>Пр.10!H33</f>
        <v>400000</v>
      </c>
    </row>
    <row r="24" spans="1:7" s="32" customFormat="1" ht="15.75">
      <c r="A24" s="58" t="s">
        <v>249</v>
      </c>
      <c r="B24" s="85" t="s">
        <v>452</v>
      </c>
      <c r="C24" s="92">
        <f>'Пр. 9'!G35</f>
        <v>1468517</v>
      </c>
      <c r="D24" s="92">
        <f>Пр.10!G35</f>
        <v>1468517</v>
      </c>
      <c r="E24" s="92">
        <f>Пр.10!H35</f>
        <v>1468517</v>
      </c>
    </row>
    <row r="25" spans="1:7" s="36" customFormat="1" ht="15.75">
      <c r="A25" s="218" t="s">
        <v>261</v>
      </c>
      <c r="B25" s="131" t="s">
        <v>259</v>
      </c>
      <c r="C25" s="122">
        <f>'Пр. 9'!G36</f>
        <v>1468517</v>
      </c>
      <c r="D25" s="122">
        <f>Пр.10!G36</f>
        <v>1468517</v>
      </c>
      <c r="E25" s="122">
        <f>Пр.10!H36</f>
        <v>1468517</v>
      </c>
    </row>
    <row r="26" spans="1:7" ht="31.5">
      <c r="A26" s="58" t="s">
        <v>139</v>
      </c>
      <c r="B26" s="85" t="s">
        <v>453</v>
      </c>
      <c r="C26" s="92">
        <f>C28+C27</f>
        <v>1945000</v>
      </c>
      <c r="D26" s="92">
        <f t="shared" ref="D26:E26" si="3">D28+D27</f>
        <v>1195000</v>
      </c>
      <c r="E26" s="92">
        <f t="shared" si="3"/>
        <v>1195000</v>
      </c>
    </row>
    <row r="27" spans="1:7" s="36" customFormat="1" ht="15.75">
      <c r="A27" s="56" t="s">
        <v>252</v>
      </c>
      <c r="B27" s="77" t="s">
        <v>251</v>
      </c>
      <c r="C27" s="122">
        <f>'Пр. 9'!G42</f>
        <v>545000</v>
      </c>
      <c r="D27" s="122">
        <f>Пр.10!G41</f>
        <v>545000</v>
      </c>
      <c r="E27" s="122">
        <f>Пр.10!H41</f>
        <v>545000</v>
      </c>
    </row>
    <row r="28" spans="1:7" ht="15.75">
      <c r="A28" s="56" t="s">
        <v>140</v>
      </c>
      <c r="B28" s="77" t="s">
        <v>76</v>
      </c>
      <c r="C28" s="122">
        <f>'Пр. 9'!G45+'Пр. 9'!G71</f>
        <v>1400000</v>
      </c>
      <c r="D28" s="122">
        <f>Пр.10!G44+Пр.10!G69</f>
        <v>650000</v>
      </c>
      <c r="E28" s="122">
        <f>Пр.10!H44+Пр.10!H69</f>
        <v>650000</v>
      </c>
      <c r="G28" s="37"/>
    </row>
    <row r="29" spans="1:7" ht="15.75">
      <c r="A29" s="58" t="s">
        <v>144</v>
      </c>
      <c r="B29" s="85" t="s">
        <v>454</v>
      </c>
      <c r="C29" s="92">
        <f>C30</f>
        <v>230000</v>
      </c>
      <c r="D29" s="92">
        <f>D30</f>
        <v>230000</v>
      </c>
      <c r="E29" s="92">
        <f>E30</f>
        <v>220000</v>
      </c>
    </row>
    <row r="30" spans="1:7" ht="15.75">
      <c r="A30" s="56" t="s">
        <v>143</v>
      </c>
      <c r="B30" s="77" t="s">
        <v>77</v>
      </c>
      <c r="C30" s="122">
        <f>'Пр. 9'!G50</f>
        <v>230000</v>
      </c>
      <c r="D30" s="122">
        <f>Пр.10!G47</f>
        <v>230000</v>
      </c>
      <c r="E30" s="122">
        <f>Пр.10!H47</f>
        <v>220000</v>
      </c>
    </row>
    <row r="31" spans="1:7" ht="15.75">
      <c r="A31" s="234" t="s">
        <v>141</v>
      </c>
      <c r="B31" s="44" t="s">
        <v>446</v>
      </c>
      <c r="C31" s="235">
        <f>C32</f>
        <v>6952991.7199999997</v>
      </c>
      <c r="D31" s="235">
        <f t="shared" ref="D31" si="4">D32</f>
        <v>7103764.6799999997</v>
      </c>
      <c r="E31" s="235">
        <f t="shared" ref="E31" si="5">E32</f>
        <v>7093764.6799999997</v>
      </c>
    </row>
    <row r="32" spans="1:7" ht="15.75">
      <c r="A32" s="236" t="s">
        <v>142</v>
      </c>
      <c r="B32" s="211" t="s">
        <v>78</v>
      </c>
      <c r="C32" s="237">
        <f>'Пр. 9'!G52</f>
        <v>6952991.7199999997</v>
      </c>
      <c r="D32" s="237">
        <f>Пр.10!G51</f>
        <v>7103764.6799999997</v>
      </c>
      <c r="E32" s="237">
        <f>Пр.10!H51</f>
        <v>7093764.6799999997</v>
      </c>
    </row>
    <row r="33" spans="1:5" ht="15.75">
      <c r="A33" s="141">
        <v>1100</v>
      </c>
      <c r="B33" s="85" t="s">
        <v>448</v>
      </c>
      <c r="C33" s="92">
        <f>C34</f>
        <v>100000</v>
      </c>
      <c r="D33" s="92">
        <f t="shared" ref="D33" si="6">D34</f>
        <v>100000</v>
      </c>
      <c r="E33" s="92">
        <f t="shared" ref="E33" si="7">E34</f>
        <v>100000</v>
      </c>
    </row>
    <row r="34" spans="1:5" ht="31.5">
      <c r="A34" s="225">
        <v>1105</v>
      </c>
      <c r="B34" s="77" t="s">
        <v>447</v>
      </c>
      <c r="C34" s="122">
        <f>'Пр. 9'!G70</f>
        <v>100000</v>
      </c>
      <c r="D34" s="122">
        <f>Пр.10!G67</f>
        <v>100000</v>
      </c>
      <c r="E34" s="122">
        <f>Пр.10!H67</f>
        <v>100000</v>
      </c>
    </row>
    <row r="35" spans="1:5" ht="14.25" customHeight="1" thickBot="1">
      <c r="A35" s="129"/>
      <c r="B35" s="45"/>
      <c r="C35" s="238"/>
      <c r="D35" s="238"/>
      <c r="E35" s="238"/>
    </row>
    <row r="36" spans="1:5" s="32" customFormat="1" ht="16.5" thickBot="1">
      <c r="A36" s="241"/>
      <c r="B36" s="242" t="s">
        <v>146</v>
      </c>
      <c r="C36" s="243">
        <f>C14+C20+C22+C24+C26+C29+C31+C33</f>
        <v>17500000</v>
      </c>
      <c r="D36" s="243">
        <f>D14+D20+D22+D24+D26+D29+D31+D33</f>
        <v>16680000</v>
      </c>
      <c r="E36" s="243">
        <f>E14+E20+E22+E24+E26+E29+E31+E33</f>
        <v>16580000</v>
      </c>
    </row>
    <row r="37" spans="1:5" ht="15" customHeight="1">
      <c r="A37" s="132"/>
      <c r="B37" s="62"/>
      <c r="C37" s="133"/>
      <c r="D37" s="133"/>
      <c r="E37" s="133"/>
    </row>
    <row r="38" spans="1:5" ht="15" customHeight="1">
      <c r="A38" s="132"/>
      <c r="B38" s="62"/>
      <c r="C38" s="133"/>
      <c r="D38" s="133"/>
      <c r="E38" s="133"/>
    </row>
    <row r="39" spans="1:5" ht="15" customHeight="1">
      <c r="A39" s="132"/>
      <c r="B39" s="62"/>
      <c r="C39" s="133"/>
      <c r="D39" s="133"/>
      <c r="E39" s="133"/>
    </row>
    <row r="40" spans="1:5" ht="15" customHeight="1">
      <c r="A40" s="132"/>
      <c r="B40" s="62"/>
      <c r="C40" s="133"/>
      <c r="D40" s="133"/>
      <c r="E40" s="133"/>
    </row>
    <row r="41" spans="1:5" ht="15" customHeight="1">
      <c r="A41" s="132"/>
      <c r="B41" s="62"/>
      <c r="C41" s="133"/>
      <c r="D41" s="133"/>
      <c r="E41" s="133"/>
    </row>
    <row r="42" spans="1:5" ht="15" customHeight="1">
      <c r="A42" s="132"/>
      <c r="B42" s="62"/>
      <c r="C42" s="133"/>
      <c r="D42" s="133"/>
      <c r="E42" s="133"/>
    </row>
    <row r="43" spans="1:5" ht="15" customHeight="1">
      <c r="A43" s="132"/>
      <c r="B43" s="62"/>
      <c r="C43" s="134"/>
      <c r="D43" s="134"/>
      <c r="E43" s="134"/>
    </row>
    <row r="44" spans="1:5" ht="15.75">
      <c r="A44" s="135"/>
      <c r="B44" s="136"/>
      <c r="C44" s="137"/>
      <c r="D44" s="137"/>
      <c r="E44" s="137"/>
    </row>
    <row r="45" spans="1:5" ht="15.75">
      <c r="A45" s="135"/>
      <c r="B45" s="136"/>
      <c r="C45" s="137"/>
      <c r="D45" s="137"/>
      <c r="E45" s="137"/>
    </row>
    <row r="46" spans="1:5" ht="15.75">
      <c r="A46" s="135"/>
      <c r="B46" s="136"/>
      <c r="C46" s="137"/>
      <c r="D46" s="137"/>
      <c r="E46" s="137"/>
    </row>
    <row r="47" spans="1:5" ht="15.75">
      <c r="A47" s="126"/>
      <c r="B47" s="125"/>
      <c r="C47" s="138"/>
      <c r="D47" s="138"/>
      <c r="E47" s="138"/>
    </row>
    <row r="48" spans="1:5" ht="15.75">
      <c r="A48" s="126"/>
      <c r="B48" s="125"/>
      <c r="C48" s="138"/>
      <c r="D48" s="138"/>
      <c r="E48" s="138"/>
    </row>
    <row r="49" spans="1:5" ht="15.75">
      <c r="A49" s="126"/>
      <c r="B49" s="125"/>
      <c r="C49" s="138"/>
      <c r="D49" s="138"/>
      <c r="E49" s="138"/>
    </row>
    <row r="50" spans="1:5" ht="15.75">
      <c r="A50" s="126"/>
      <c r="B50" s="125"/>
      <c r="C50" s="138"/>
      <c r="D50" s="138"/>
      <c r="E50" s="138"/>
    </row>
    <row r="51" spans="1:5" ht="15.75">
      <c r="A51" s="126"/>
      <c r="B51" s="125"/>
      <c r="C51" s="138"/>
      <c r="D51" s="138"/>
      <c r="E51" s="138"/>
    </row>
    <row r="52" spans="1:5" ht="15.75">
      <c r="A52" s="126"/>
      <c r="B52" s="125"/>
      <c r="C52" s="138"/>
      <c r="D52" s="138"/>
      <c r="E52" s="138"/>
    </row>
    <row r="53" spans="1:5" ht="15.75">
      <c r="A53" s="126"/>
      <c r="B53" s="125"/>
      <c r="C53" s="138"/>
      <c r="D53" s="138"/>
      <c r="E53" s="138"/>
    </row>
    <row r="54" spans="1:5" ht="15.75">
      <c r="A54" s="126"/>
      <c r="B54" s="125"/>
      <c r="C54" s="138"/>
      <c r="D54" s="138"/>
      <c r="E54" s="138"/>
    </row>
    <row r="55" spans="1:5" ht="15.75">
      <c r="A55" s="126"/>
      <c r="B55" s="125"/>
      <c r="C55" s="138"/>
      <c r="D55" s="138"/>
      <c r="E55" s="138"/>
    </row>
    <row r="56" spans="1:5" ht="15.75">
      <c r="A56" s="126"/>
      <c r="B56" s="125"/>
      <c r="C56" s="138"/>
      <c r="D56" s="138"/>
      <c r="E56" s="138"/>
    </row>
    <row r="57" spans="1:5" ht="15.75">
      <c r="A57" s="126"/>
      <c r="B57" s="125"/>
      <c r="C57" s="138"/>
      <c r="D57" s="138"/>
      <c r="E57" s="138"/>
    </row>
    <row r="58" spans="1:5" ht="15.75">
      <c r="A58" s="126"/>
      <c r="B58" s="125"/>
      <c r="C58" s="138"/>
      <c r="D58" s="138"/>
      <c r="E58" s="138"/>
    </row>
    <row r="59" spans="1:5" ht="15.75">
      <c r="A59" s="126"/>
      <c r="B59" s="125"/>
      <c r="C59" s="138"/>
      <c r="D59" s="138"/>
      <c r="E59" s="138"/>
    </row>
    <row r="60" spans="1:5" ht="15.75">
      <c r="A60" s="126"/>
      <c r="B60" s="125"/>
      <c r="C60" s="138"/>
      <c r="D60" s="138"/>
      <c r="E60" s="138"/>
    </row>
    <row r="61" spans="1:5" ht="15.75">
      <c r="A61" s="126"/>
      <c r="B61" s="125"/>
      <c r="C61" s="138"/>
      <c r="D61" s="138"/>
      <c r="E61" s="138"/>
    </row>
    <row r="62" spans="1:5" ht="15.75">
      <c r="A62" s="126"/>
      <c r="B62" s="125"/>
      <c r="C62" s="138"/>
      <c r="D62" s="138"/>
      <c r="E62" s="138"/>
    </row>
    <row r="63" spans="1:5" ht="15.75">
      <c r="A63" s="126"/>
      <c r="B63" s="125"/>
      <c r="C63" s="138"/>
      <c r="D63" s="138"/>
      <c r="E63" s="138"/>
    </row>
    <row r="64" spans="1:5" ht="15.75">
      <c r="A64" s="126"/>
      <c r="B64" s="125"/>
      <c r="C64" s="138"/>
      <c r="D64" s="138"/>
      <c r="E64" s="138"/>
    </row>
    <row r="65" spans="1:5" ht="15.75">
      <c r="A65" s="126"/>
      <c r="B65" s="125"/>
      <c r="C65" s="138"/>
      <c r="D65" s="138"/>
      <c r="E65" s="138"/>
    </row>
    <row r="66" spans="1:5" ht="15.75">
      <c r="A66" s="126"/>
      <c r="B66" s="125"/>
      <c r="C66" s="138"/>
      <c r="D66" s="138"/>
      <c r="E66" s="138"/>
    </row>
    <row r="67" spans="1:5" ht="15.75">
      <c r="A67" s="126"/>
      <c r="B67" s="125"/>
      <c r="C67" s="138"/>
      <c r="D67" s="138"/>
      <c r="E67" s="138"/>
    </row>
    <row r="68" spans="1:5" ht="15.75">
      <c r="A68" s="126"/>
      <c r="B68" s="125"/>
      <c r="C68" s="138"/>
      <c r="D68" s="138"/>
      <c r="E68" s="138"/>
    </row>
    <row r="69" spans="1:5" ht="15.75">
      <c r="A69" s="127"/>
      <c r="B69" s="125"/>
      <c r="C69" s="127"/>
      <c r="D69" s="127"/>
      <c r="E69" s="127"/>
    </row>
    <row r="70" spans="1:5" ht="15.75">
      <c r="A70" s="127"/>
      <c r="B70" s="125"/>
      <c r="C70" s="127"/>
      <c r="D70" s="127"/>
      <c r="E70" s="127"/>
    </row>
    <row r="71" spans="1:5" ht="15.75">
      <c r="A71" s="127"/>
      <c r="B71" s="125"/>
      <c r="C71" s="127"/>
      <c r="D71" s="127"/>
      <c r="E71" s="127"/>
    </row>
    <row r="72" spans="1:5" ht="15.75">
      <c r="A72" s="127"/>
      <c r="B72" s="125"/>
      <c r="C72" s="127"/>
      <c r="D72" s="127"/>
      <c r="E72" s="127"/>
    </row>
    <row r="73" spans="1:5" ht="15.75">
      <c r="A73" s="127"/>
      <c r="B73" s="125"/>
      <c r="C73" s="127"/>
      <c r="D73" s="127"/>
      <c r="E73" s="127"/>
    </row>
    <row r="74" spans="1:5" ht="15.75">
      <c r="A74" s="127"/>
      <c r="B74" s="125"/>
      <c r="C74" s="127"/>
      <c r="D74" s="127"/>
      <c r="E74" s="127"/>
    </row>
    <row r="75" spans="1:5" ht="15.75">
      <c r="A75" s="127"/>
      <c r="B75" s="125"/>
      <c r="C75" s="127"/>
      <c r="D75" s="127"/>
      <c r="E75" s="127"/>
    </row>
    <row r="76" spans="1:5" ht="15.75">
      <c r="A76" s="127"/>
      <c r="B76" s="125"/>
      <c r="C76" s="127"/>
      <c r="D76" s="127"/>
      <c r="E76" s="127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="90" zoomScaleNormal="90" workbookViewId="0">
      <selection activeCell="B11" sqref="B11:D11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352" t="s">
        <v>206</v>
      </c>
      <c r="C1" s="352"/>
      <c r="D1" s="352"/>
    </row>
    <row r="2" spans="1:4" ht="15.75">
      <c r="B2" s="375" t="s">
        <v>33</v>
      </c>
      <c r="C2" s="375"/>
      <c r="D2" s="375"/>
    </row>
    <row r="3" spans="1:4" ht="15.75">
      <c r="B3" s="375" t="s">
        <v>110</v>
      </c>
      <c r="C3" s="375"/>
      <c r="D3" s="375"/>
    </row>
    <row r="4" spans="1:4" ht="15.75">
      <c r="B4" s="375" t="s">
        <v>27</v>
      </c>
      <c r="C4" s="375"/>
      <c r="D4" s="375"/>
    </row>
    <row r="5" spans="1:4" ht="13.5" customHeight="1">
      <c r="B5" s="375" t="s">
        <v>28</v>
      </c>
      <c r="C5" s="375"/>
      <c r="D5" s="375"/>
    </row>
    <row r="6" spans="1:4" ht="15.75">
      <c r="B6" s="375" t="s">
        <v>511</v>
      </c>
      <c r="C6" s="375"/>
      <c r="D6" s="375"/>
    </row>
    <row r="8" spans="1:4" ht="32.25" customHeight="1">
      <c r="A8" s="383" t="s">
        <v>508</v>
      </c>
      <c r="B8" s="383"/>
      <c r="C8" s="384"/>
      <c r="D8" s="384"/>
    </row>
    <row r="10" spans="1:4" ht="31.5" customHeight="1">
      <c r="A10" s="6" t="s">
        <v>91</v>
      </c>
      <c r="B10" s="370" t="s">
        <v>92</v>
      </c>
      <c r="C10" s="371"/>
      <c r="D10" s="372"/>
    </row>
    <row r="11" spans="1:4" ht="15.75">
      <c r="A11" s="6"/>
      <c r="B11" s="90" t="s">
        <v>262</v>
      </c>
      <c r="C11" s="90" t="s">
        <v>380</v>
      </c>
      <c r="D11" s="90" t="s">
        <v>495</v>
      </c>
    </row>
    <row r="12" spans="1:4" ht="47.25">
      <c r="A12" s="7" t="s">
        <v>93</v>
      </c>
      <c r="B12" s="16">
        <v>0</v>
      </c>
      <c r="C12" s="16">
        <v>0</v>
      </c>
      <c r="D12" s="16">
        <v>0</v>
      </c>
    </row>
    <row r="13" spans="1:4" ht="15.75">
      <c r="A13" s="8" t="s">
        <v>94</v>
      </c>
      <c r="B13" s="17">
        <v>0</v>
      </c>
      <c r="C13" s="17">
        <v>0</v>
      </c>
      <c r="D13" s="17">
        <v>0</v>
      </c>
    </row>
    <row r="14" spans="1:4" ht="15.75">
      <c r="A14" s="8" t="s">
        <v>95</v>
      </c>
      <c r="B14" s="17">
        <v>0</v>
      </c>
      <c r="C14" s="17">
        <v>0</v>
      </c>
      <c r="D14" s="17">
        <v>0</v>
      </c>
    </row>
    <row r="15" spans="1:4" ht="31.5">
      <c r="A15" s="7" t="s">
        <v>96</v>
      </c>
      <c r="B15" s="16">
        <v>0</v>
      </c>
      <c r="C15" s="16">
        <v>0</v>
      </c>
      <c r="D15" s="16">
        <v>0</v>
      </c>
    </row>
    <row r="16" spans="1:4" ht="15.75">
      <c r="A16" s="8" t="s">
        <v>95</v>
      </c>
      <c r="B16" s="17">
        <v>0</v>
      </c>
      <c r="C16" s="17">
        <v>0</v>
      </c>
      <c r="D16" s="17">
        <v>0</v>
      </c>
    </row>
    <row r="17" spans="1:4" ht="15.75">
      <c r="A17" s="7" t="s">
        <v>97</v>
      </c>
      <c r="B17" s="16">
        <v>0</v>
      </c>
      <c r="C17" s="16">
        <v>0</v>
      </c>
      <c r="D17" s="16">
        <v>0</v>
      </c>
    </row>
    <row r="18" spans="1:4" ht="15.75">
      <c r="A18" s="8" t="s">
        <v>94</v>
      </c>
      <c r="B18" s="17">
        <v>0</v>
      </c>
      <c r="C18" s="17">
        <v>0</v>
      </c>
      <c r="D18" s="17">
        <v>0</v>
      </c>
    </row>
    <row r="19" spans="1:4" ht="15.75">
      <c r="A19" s="8" t="s">
        <v>95</v>
      </c>
      <c r="B19" s="17">
        <v>0</v>
      </c>
      <c r="C19" s="17">
        <v>0</v>
      </c>
      <c r="D19" s="17">
        <v>0</v>
      </c>
    </row>
    <row r="20" spans="1:4" ht="47.25">
      <c r="A20" s="7" t="s">
        <v>98</v>
      </c>
      <c r="B20" s="16">
        <v>0</v>
      </c>
      <c r="C20" s="16">
        <v>0</v>
      </c>
      <c r="D20" s="16">
        <v>0</v>
      </c>
    </row>
    <row r="21" spans="1:4" ht="31.5">
      <c r="A21" s="8" t="s">
        <v>99</v>
      </c>
      <c r="B21" s="17">
        <v>0</v>
      </c>
      <c r="C21" s="21">
        <v>0</v>
      </c>
      <c r="D21" s="21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abSelected="1" topLeftCell="A4" workbookViewId="0">
      <selection activeCell="L18" sqref="L18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352" t="s">
        <v>205</v>
      </c>
      <c r="F1" s="352"/>
      <c r="G1" s="352"/>
      <c r="H1" s="352"/>
    </row>
    <row r="2" spans="1:8" ht="15.75">
      <c r="E2" s="375" t="s">
        <v>33</v>
      </c>
      <c r="F2" s="375"/>
      <c r="G2" s="375"/>
      <c r="H2" s="375"/>
    </row>
    <row r="3" spans="1:8" ht="15.75">
      <c r="E3" s="375" t="s">
        <v>110</v>
      </c>
      <c r="F3" s="375"/>
      <c r="G3" s="375"/>
      <c r="H3" s="375"/>
    </row>
    <row r="4" spans="1:8" ht="15.75">
      <c r="E4" s="375" t="s">
        <v>27</v>
      </c>
      <c r="F4" s="375"/>
      <c r="G4" s="375"/>
      <c r="H4" s="375"/>
    </row>
    <row r="5" spans="1:8" ht="15.75">
      <c r="E5" s="375" t="s">
        <v>28</v>
      </c>
      <c r="F5" s="375"/>
      <c r="G5" s="375"/>
      <c r="H5" s="375"/>
    </row>
    <row r="6" spans="1:8" ht="15.75">
      <c r="E6" s="375" t="s">
        <v>511</v>
      </c>
      <c r="F6" s="375"/>
      <c r="G6" s="375"/>
      <c r="H6" s="375"/>
    </row>
    <row r="8" spans="1:8" ht="63" customHeight="1">
      <c r="A8" s="349" t="s">
        <v>509</v>
      </c>
      <c r="B8" s="384"/>
      <c r="C8" s="384"/>
      <c r="D8" s="384"/>
      <c r="E8" s="384"/>
      <c r="F8" s="384"/>
      <c r="G8" s="384"/>
      <c r="H8" s="384"/>
    </row>
    <row r="9" spans="1:8" ht="30.75" customHeight="1">
      <c r="A9" s="349" t="s">
        <v>381</v>
      </c>
      <c r="B9" s="349"/>
      <c r="C9" s="349"/>
      <c r="D9" s="349"/>
      <c r="E9" s="349"/>
      <c r="F9" s="349"/>
      <c r="G9" s="349"/>
      <c r="H9" s="384"/>
    </row>
    <row r="11" spans="1:8" ht="63" customHeight="1">
      <c r="A11" s="392" t="s">
        <v>107</v>
      </c>
      <c r="B11" s="392" t="s">
        <v>100</v>
      </c>
      <c r="C11" s="392" t="s">
        <v>106</v>
      </c>
      <c r="D11" s="28" t="s">
        <v>105</v>
      </c>
      <c r="E11" s="392" t="s">
        <v>104</v>
      </c>
      <c r="F11" s="392" t="s">
        <v>103</v>
      </c>
      <c r="G11" s="392" t="s">
        <v>102</v>
      </c>
      <c r="H11" s="392"/>
    </row>
    <row r="12" spans="1:8" ht="47.25">
      <c r="A12" s="392"/>
      <c r="B12" s="392"/>
      <c r="C12" s="392"/>
      <c r="D12" s="28" t="s">
        <v>101</v>
      </c>
      <c r="E12" s="392"/>
      <c r="F12" s="392"/>
      <c r="G12" s="392"/>
      <c r="H12" s="392"/>
    </row>
    <row r="13" spans="1:8" ht="15.75">
      <c r="A13" s="27">
        <v>1</v>
      </c>
      <c r="B13" s="27">
        <v>2</v>
      </c>
      <c r="C13" s="27">
        <v>3</v>
      </c>
      <c r="D13" s="27">
        <v>4</v>
      </c>
      <c r="E13" s="27">
        <v>5</v>
      </c>
      <c r="F13" s="27">
        <v>6</v>
      </c>
      <c r="G13" s="393">
        <v>7</v>
      </c>
      <c r="H13" s="393"/>
    </row>
    <row r="14" spans="1:8" ht="15.75">
      <c r="A14" s="27"/>
      <c r="B14" s="27"/>
      <c r="C14" s="27"/>
      <c r="D14" s="27"/>
      <c r="E14" s="27"/>
      <c r="F14" s="27"/>
      <c r="G14" s="393"/>
      <c r="H14" s="394"/>
    </row>
    <row r="16" spans="1:8" ht="47.25" customHeight="1">
      <c r="A16" s="349" t="s">
        <v>510</v>
      </c>
      <c r="B16" s="349"/>
      <c r="C16" s="349"/>
      <c r="D16" s="349"/>
      <c r="E16" s="349"/>
      <c r="F16" s="349"/>
      <c r="G16" s="349"/>
      <c r="H16" s="384"/>
    </row>
    <row r="18" spans="1:8" ht="68.25" customHeight="1">
      <c r="A18" s="385" t="s">
        <v>126</v>
      </c>
      <c r="B18" s="385"/>
      <c r="C18" s="385"/>
      <c r="D18" s="392" t="s">
        <v>125</v>
      </c>
      <c r="E18" s="392"/>
      <c r="F18" s="392"/>
      <c r="G18" s="392"/>
      <c r="H18" s="392"/>
    </row>
    <row r="19" spans="1:8" ht="15.75" customHeight="1">
      <c r="A19" s="385"/>
      <c r="B19" s="385"/>
      <c r="C19" s="385"/>
      <c r="D19" s="305" t="s">
        <v>262</v>
      </c>
      <c r="E19" s="386" t="s">
        <v>380</v>
      </c>
      <c r="F19" s="387"/>
      <c r="G19" s="385" t="s">
        <v>495</v>
      </c>
      <c r="H19" s="385"/>
    </row>
    <row r="20" spans="1:8" ht="50.25" customHeight="1">
      <c r="A20" s="389" t="s">
        <v>108</v>
      </c>
      <c r="B20" s="390"/>
      <c r="C20" s="391"/>
      <c r="D20" s="33">
        <v>0</v>
      </c>
      <c r="E20" s="388">
        <v>0</v>
      </c>
      <c r="F20" s="388"/>
      <c r="G20" s="388">
        <v>0</v>
      </c>
      <c r="H20" s="388"/>
    </row>
  </sheetData>
  <mergeCells count="25">
    <mergeCell ref="E6:H6"/>
    <mergeCell ref="E1:H1"/>
    <mergeCell ref="E2:H2"/>
    <mergeCell ref="E3:H3"/>
    <mergeCell ref="E4:H4"/>
    <mergeCell ref="E5:H5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G19:H19"/>
    <mergeCell ref="E19:F19"/>
    <mergeCell ref="E20:F20"/>
    <mergeCell ref="G20:H20"/>
    <mergeCell ref="A16:H16"/>
    <mergeCell ref="A20:C20"/>
    <mergeCell ref="A19:C19"/>
    <mergeCell ref="A18:C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K21" sqref="K21"/>
    </sheetView>
  </sheetViews>
  <sheetFormatPr defaultRowHeight="18.75"/>
  <cols>
    <col min="1" max="1" width="23.7109375" style="219" customWidth="1"/>
    <col min="2" max="2" width="26.42578125" style="219" customWidth="1"/>
    <col min="3" max="3" width="19.140625" customWidth="1"/>
  </cols>
  <sheetData>
    <row r="2" spans="1:3" ht="77.25" customHeight="1">
      <c r="A2" s="395" t="s">
        <v>383</v>
      </c>
      <c r="B2" s="395"/>
    </row>
    <row r="3" spans="1:3">
      <c r="A3" s="219" t="s">
        <v>262</v>
      </c>
      <c r="B3" s="219" t="s">
        <v>380</v>
      </c>
    </row>
    <row r="5" spans="1:3">
      <c r="A5" s="222">
        <f>Пр.10!G15+Пр.10!G18+Пр.10!G19+Пр.10!G24+Пр.10!G26+Пр.10!G27+Пр.10!G34+Пр.10!G45+Пр.10!G46+Пр.10!G54+Пр.10!G56+Пр.10!G57+Пр.10!G68+Пр.10!G70</f>
        <v>12159720.32</v>
      </c>
      <c r="B5" s="222">
        <f>Пр.10!H15+Пр.10!H18+Пр.10!H19+Пр.10!H24+Пр.10!H26+Пр.10!H27+Пр.10!H34+Пр.10!H45+Пр.10!H46+Пр.10!H54+Пр.10!H56+Пр.10!H57+Пр.10!H68+Пр.10!H70</f>
        <v>12042229.039999999</v>
      </c>
    </row>
    <row r="7" spans="1:3">
      <c r="A7" s="220">
        <v>2.5000000000000001E-2</v>
      </c>
      <c r="B7" s="221">
        <v>0.05</v>
      </c>
      <c r="C7" s="151" t="s">
        <v>466</v>
      </c>
    </row>
    <row r="8" spans="1:3">
      <c r="C8" s="151"/>
    </row>
    <row r="9" spans="1:3">
      <c r="A9" s="395" t="s">
        <v>384</v>
      </c>
      <c r="B9" s="395"/>
      <c r="C9" s="151"/>
    </row>
    <row r="10" spans="1:3">
      <c r="C10" s="151"/>
    </row>
    <row r="11" spans="1:3">
      <c r="A11" s="222">
        <f>A5*A7</f>
        <v>303993.00800000003</v>
      </c>
      <c r="B11" s="222">
        <f>B5*B7</f>
        <v>602111.45199999993</v>
      </c>
      <c r="C11" s="151" t="s">
        <v>464</v>
      </c>
    </row>
    <row r="12" spans="1:3">
      <c r="A12" s="250">
        <v>320000</v>
      </c>
      <c r="B12" s="250">
        <v>620000</v>
      </c>
      <c r="C12" s="151" t="s">
        <v>465</v>
      </c>
    </row>
    <row r="14" spans="1:3" ht="37.5">
      <c r="A14" s="244" t="s">
        <v>463</v>
      </c>
    </row>
    <row r="15" spans="1:3">
      <c r="A15" s="244">
        <v>2020</v>
      </c>
      <c r="B15" s="244">
        <v>2021</v>
      </c>
      <c r="C15" s="247">
        <v>2022</v>
      </c>
    </row>
    <row r="16" spans="1:3">
      <c r="A16" s="248">
        <f>'Пр. 2'!C89-'Пр. 9'!G73</f>
        <v>0</v>
      </c>
      <c r="B16" s="246">
        <f>'Пр. 2'!D89-Пр.10!G71-у.у!A12</f>
        <v>0</v>
      </c>
      <c r="C16" s="246">
        <f>'Пр. 2'!E89-Пр.10!H71-B12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52"/>
  <sheetViews>
    <sheetView workbookViewId="0">
      <selection activeCell="K27" sqref="K27"/>
    </sheetView>
  </sheetViews>
  <sheetFormatPr defaultRowHeight="15.75"/>
  <cols>
    <col min="1" max="1" width="69.85546875" style="310" customWidth="1"/>
    <col min="2" max="2" width="37" style="310" customWidth="1"/>
    <col min="3" max="3" width="18" style="312" customWidth="1"/>
    <col min="4" max="4" width="9.140625" style="330"/>
    <col min="5" max="5" width="20.7109375" style="331" customWidth="1"/>
    <col min="6" max="6" width="9.140625" style="330"/>
    <col min="7" max="7" width="16" style="200" customWidth="1"/>
    <col min="8" max="8" width="16" style="336" customWidth="1"/>
    <col min="9" max="9" width="13.5703125" style="200" customWidth="1"/>
  </cols>
  <sheetData>
    <row r="1" spans="1:9" ht="78.75">
      <c r="B1" s="311" t="s">
        <v>496</v>
      </c>
      <c r="C1" s="249" t="s">
        <v>534</v>
      </c>
      <c r="D1" s="334"/>
      <c r="E1" s="335" t="s">
        <v>533</v>
      </c>
      <c r="F1" s="334"/>
      <c r="G1" s="200" t="s">
        <v>537</v>
      </c>
      <c r="I1" s="200" t="s">
        <v>538</v>
      </c>
    </row>
    <row r="2" spans="1:9">
      <c r="B2" s="311"/>
    </row>
    <row r="3" spans="1:9" s="284" customFormat="1" ht="21">
      <c r="A3" s="239" t="s">
        <v>528</v>
      </c>
      <c r="B3" s="14"/>
      <c r="C3" s="313">
        <f>C5+C23++C7+C33</f>
        <v>3550000</v>
      </c>
      <c r="D3" s="330"/>
      <c r="E3" s="324">
        <f>E5+E23++E7+E33</f>
        <v>4600000</v>
      </c>
      <c r="F3" s="330"/>
      <c r="G3" s="309"/>
      <c r="H3" s="336"/>
      <c r="I3" s="309"/>
    </row>
    <row r="4" spans="1:9">
      <c r="A4" s="14"/>
      <c r="B4" s="14"/>
      <c r="C4" s="314"/>
      <c r="E4" s="325"/>
      <c r="G4" s="309"/>
      <c r="I4" s="309"/>
    </row>
    <row r="5" spans="1:9" s="308" customFormat="1">
      <c r="A5" s="315" t="s">
        <v>310</v>
      </c>
      <c r="B5" s="315"/>
      <c r="C5" s="316">
        <v>200000</v>
      </c>
      <c r="D5" s="332"/>
      <c r="E5" s="326">
        <v>200000</v>
      </c>
      <c r="F5" s="332"/>
      <c r="G5" s="323"/>
      <c r="H5" s="337"/>
      <c r="I5" s="323"/>
    </row>
    <row r="6" spans="1:9">
      <c r="A6" s="14"/>
      <c r="B6" s="14"/>
      <c r="C6" s="314"/>
      <c r="E6" s="325"/>
      <c r="G6" s="309"/>
      <c r="I6" s="309"/>
    </row>
    <row r="7" spans="1:9" s="308" customFormat="1">
      <c r="A7" s="315" t="s">
        <v>311</v>
      </c>
      <c r="B7" s="315"/>
      <c r="C7" s="316">
        <f>SUM(C8:C21)</f>
        <v>1150000</v>
      </c>
      <c r="D7" s="332"/>
      <c r="E7" s="326">
        <f>SUM(E8:E21)</f>
        <v>1500000</v>
      </c>
      <c r="F7" s="332"/>
      <c r="G7" s="323"/>
      <c r="H7" s="337"/>
      <c r="I7" s="323"/>
    </row>
    <row r="8" spans="1:9" s="32" customFormat="1">
      <c r="A8" s="340" t="s">
        <v>372</v>
      </c>
      <c r="B8" s="14" t="s">
        <v>513</v>
      </c>
      <c r="C8" s="343">
        <v>200000</v>
      </c>
      <c r="D8" s="333"/>
      <c r="E8" s="346">
        <v>200000</v>
      </c>
      <c r="F8" s="333"/>
      <c r="G8" s="199"/>
      <c r="H8" s="338"/>
      <c r="I8" s="199"/>
    </row>
    <row r="9" spans="1:9" s="32" customFormat="1">
      <c r="A9" s="341"/>
      <c r="B9" s="14" t="s">
        <v>514</v>
      </c>
      <c r="C9" s="344"/>
      <c r="D9" s="333"/>
      <c r="E9" s="347"/>
      <c r="F9" s="333"/>
      <c r="G9" s="199"/>
      <c r="H9" s="338"/>
      <c r="I9" s="199"/>
    </row>
    <row r="10" spans="1:9" s="32" customFormat="1">
      <c r="A10" s="341"/>
      <c r="B10" s="14" t="s">
        <v>374</v>
      </c>
      <c r="C10" s="344"/>
      <c r="D10" s="333"/>
      <c r="E10" s="347"/>
      <c r="F10" s="333"/>
      <c r="G10" s="199"/>
      <c r="H10" s="338"/>
      <c r="I10" s="199"/>
    </row>
    <row r="11" spans="1:9" s="32" customFormat="1">
      <c r="A11" s="341"/>
      <c r="B11" s="14" t="s">
        <v>515</v>
      </c>
      <c r="C11" s="344"/>
      <c r="D11" s="333"/>
      <c r="E11" s="347"/>
      <c r="F11" s="333"/>
      <c r="G11" s="199"/>
      <c r="H11" s="338"/>
      <c r="I11" s="199"/>
    </row>
    <row r="12" spans="1:9" s="32" customFormat="1">
      <c r="A12" s="341"/>
      <c r="B12" s="14" t="s">
        <v>516</v>
      </c>
      <c r="C12" s="344"/>
      <c r="D12" s="333"/>
      <c r="E12" s="347"/>
      <c r="F12" s="333"/>
      <c r="G12" s="199"/>
      <c r="H12" s="338"/>
      <c r="I12" s="199"/>
    </row>
    <row r="13" spans="1:9">
      <c r="A13" s="342"/>
      <c r="B13" s="14" t="s">
        <v>517</v>
      </c>
      <c r="C13" s="345"/>
      <c r="E13" s="348"/>
      <c r="G13" s="309"/>
      <c r="I13" s="309"/>
    </row>
    <row r="14" spans="1:9">
      <c r="A14" s="317" t="s">
        <v>312</v>
      </c>
      <c r="B14" s="14"/>
      <c r="C14" s="318">
        <v>200000</v>
      </c>
      <c r="E14" s="327">
        <v>200000</v>
      </c>
      <c r="G14" s="309"/>
      <c r="I14" s="309"/>
    </row>
    <row r="15" spans="1:9">
      <c r="A15" s="14" t="s">
        <v>313</v>
      </c>
      <c r="B15" s="14"/>
      <c r="C15" s="314">
        <v>150000</v>
      </c>
      <c r="E15" s="325">
        <v>150000</v>
      </c>
      <c r="G15" s="309"/>
      <c r="I15" s="309"/>
    </row>
    <row r="16" spans="1:9">
      <c r="A16" s="14" t="s">
        <v>518</v>
      </c>
      <c r="B16" s="14" t="s">
        <v>536</v>
      </c>
      <c r="C16" s="314">
        <v>100000</v>
      </c>
      <c r="E16" s="325">
        <v>200000</v>
      </c>
      <c r="G16" s="309"/>
      <c r="I16" s="309"/>
    </row>
    <row r="17" spans="1:9">
      <c r="A17" s="14" t="s">
        <v>512</v>
      </c>
      <c r="B17" s="14"/>
      <c r="C17" s="314">
        <v>50000</v>
      </c>
      <c r="E17" s="325">
        <v>50000</v>
      </c>
      <c r="G17" s="309"/>
      <c r="I17" s="309"/>
    </row>
    <row r="18" spans="1:9">
      <c r="A18" s="14" t="s">
        <v>314</v>
      </c>
      <c r="B18" s="14"/>
      <c r="C18" s="314">
        <v>250000</v>
      </c>
      <c r="E18" s="325">
        <v>200000</v>
      </c>
      <c r="G18" s="309"/>
      <c r="I18" s="309"/>
    </row>
    <row r="19" spans="1:9">
      <c r="A19" s="14" t="s">
        <v>519</v>
      </c>
      <c r="B19" s="14"/>
      <c r="C19" s="314">
        <v>100000</v>
      </c>
      <c r="E19" s="325">
        <v>100000</v>
      </c>
      <c r="G19" s="309"/>
      <c r="I19" s="309"/>
    </row>
    <row r="20" spans="1:9">
      <c r="A20" s="14" t="s">
        <v>529</v>
      </c>
      <c r="B20" s="14"/>
      <c r="C20" s="314">
        <v>0</v>
      </c>
      <c r="E20" s="325">
        <v>200000</v>
      </c>
      <c r="G20" s="309"/>
      <c r="I20" s="309"/>
    </row>
    <row r="21" spans="1:9">
      <c r="A21" s="319" t="s">
        <v>468</v>
      </c>
      <c r="B21" s="319"/>
      <c r="C21" s="320">
        <v>100000</v>
      </c>
      <c r="E21" s="325">
        <v>200000</v>
      </c>
      <c r="G21" s="309"/>
      <c r="I21" s="309"/>
    </row>
    <row r="22" spans="1:9">
      <c r="A22" s="14"/>
      <c r="B22" s="14"/>
      <c r="C22" s="314"/>
      <c r="E22" s="325"/>
      <c r="G22" s="309"/>
      <c r="I22" s="309"/>
    </row>
    <row r="23" spans="1:9" s="308" customFormat="1">
      <c r="A23" s="315" t="s">
        <v>315</v>
      </c>
      <c r="B23" s="315"/>
      <c r="C23" s="321">
        <f>SUM(C25:C31)</f>
        <v>700000</v>
      </c>
      <c r="D23" s="332"/>
      <c r="E23" s="328">
        <f>SUM(E25:E31)</f>
        <v>800000</v>
      </c>
      <c r="F23" s="332"/>
      <c r="G23" s="323"/>
      <c r="H23" s="337"/>
      <c r="I23" s="323"/>
    </row>
    <row r="24" spans="1:9">
      <c r="A24" s="340" t="s">
        <v>522</v>
      </c>
      <c r="B24" s="14"/>
      <c r="C24" s="322">
        <f>SUM(C25:C28)</f>
        <v>500000</v>
      </c>
      <c r="E24" s="329">
        <f>SUM(E25:E28)</f>
        <v>600000</v>
      </c>
      <c r="G24" s="309"/>
      <c r="I24" s="309"/>
    </row>
    <row r="25" spans="1:9">
      <c r="A25" s="341"/>
      <c r="B25" s="14" t="s">
        <v>374</v>
      </c>
      <c r="C25" s="314">
        <v>250000</v>
      </c>
      <c r="E25" s="325">
        <v>250000</v>
      </c>
      <c r="G25" s="309"/>
      <c r="I25" s="309"/>
    </row>
    <row r="26" spans="1:9">
      <c r="A26" s="341"/>
      <c r="B26" s="14" t="s">
        <v>373</v>
      </c>
      <c r="C26" s="314">
        <v>150000</v>
      </c>
      <c r="E26" s="325">
        <v>150000</v>
      </c>
      <c r="G26" s="309"/>
      <c r="I26" s="309"/>
    </row>
    <row r="27" spans="1:9">
      <c r="A27" s="341"/>
      <c r="B27" s="14" t="s">
        <v>520</v>
      </c>
      <c r="C27" s="314">
        <v>0</v>
      </c>
      <c r="E27" s="325">
        <v>100000</v>
      </c>
      <c r="G27" s="309"/>
      <c r="I27" s="309"/>
    </row>
    <row r="28" spans="1:9">
      <c r="A28" s="342"/>
      <c r="B28" s="14" t="s">
        <v>376</v>
      </c>
      <c r="C28" s="314">
        <v>100000</v>
      </c>
      <c r="E28" s="325">
        <v>100000</v>
      </c>
      <c r="G28" s="309"/>
      <c r="I28" s="309"/>
    </row>
    <row r="29" spans="1:9">
      <c r="A29" s="14" t="s">
        <v>521</v>
      </c>
      <c r="B29" s="14"/>
      <c r="C29" s="314">
        <v>50000</v>
      </c>
      <c r="E29" s="325">
        <v>50000</v>
      </c>
      <c r="G29" s="309"/>
      <c r="I29" s="309"/>
    </row>
    <row r="30" spans="1:9">
      <c r="A30" s="14" t="s">
        <v>316</v>
      </c>
      <c r="B30" s="14"/>
      <c r="C30" s="314">
        <v>50000</v>
      </c>
      <c r="E30" s="325">
        <v>50000</v>
      </c>
      <c r="G30" s="309"/>
      <c r="I30" s="309"/>
    </row>
    <row r="31" spans="1:9">
      <c r="A31" s="14" t="s">
        <v>519</v>
      </c>
      <c r="B31" s="14"/>
      <c r="C31" s="314">
        <v>100000</v>
      </c>
      <c r="E31" s="325">
        <v>100000</v>
      </c>
      <c r="G31" s="309"/>
      <c r="I31" s="309"/>
    </row>
    <row r="32" spans="1:9">
      <c r="A32" s="14"/>
      <c r="B32" s="14"/>
      <c r="C32" s="314"/>
      <c r="E32" s="325"/>
      <c r="G32" s="309"/>
      <c r="I32" s="309"/>
    </row>
    <row r="33" spans="1:9" s="307" customFormat="1" ht="21">
      <c r="A33" s="239" t="s">
        <v>527</v>
      </c>
      <c r="B33" s="239"/>
      <c r="C33" s="313">
        <f>C34+C40+C44</f>
        <v>1500000</v>
      </c>
      <c r="D33" s="333"/>
      <c r="E33" s="324">
        <f>E34+E40+E44</f>
        <v>2100000</v>
      </c>
      <c r="F33" s="333"/>
      <c r="G33" s="199"/>
      <c r="H33" s="338"/>
      <c r="I33" s="199"/>
    </row>
    <row r="34" spans="1:9" s="308" customFormat="1">
      <c r="A34" s="315" t="s">
        <v>317</v>
      </c>
      <c r="B34" s="315"/>
      <c r="C34" s="316">
        <f>SUM(C35:C38)</f>
        <v>500000</v>
      </c>
      <c r="D34" s="332"/>
      <c r="E34" s="326">
        <f>SUM(E35:E38)</f>
        <v>500000</v>
      </c>
      <c r="F34" s="332"/>
      <c r="G34" s="323"/>
      <c r="H34" s="337"/>
      <c r="I34" s="323"/>
    </row>
    <row r="35" spans="1:9" ht="18.75" customHeight="1">
      <c r="A35" s="341" t="s">
        <v>531</v>
      </c>
      <c r="B35" s="14" t="s">
        <v>318</v>
      </c>
      <c r="C35" s="314">
        <v>150000</v>
      </c>
      <c r="E35" s="325">
        <v>150000</v>
      </c>
      <c r="G35" s="309"/>
      <c r="I35" s="309"/>
    </row>
    <row r="36" spans="1:9" ht="18.75" customHeight="1">
      <c r="A36" s="342"/>
      <c r="B36" s="14" t="s">
        <v>375</v>
      </c>
      <c r="C36" s="314">
        <v>200000</v>
      </c>
      <c r="E36" s="325">
        <v>200000</v>
      </c>
      <c r="G36" s="309"/>
      <c r="I36" s="309"/>
    </row>
    <row r="37" spans="1:9">
      <c r="A37" s="14" t="s">
        <v>523</v>
      </c>
      <c r="B37" s="14"/>
      <c r="C37" s="320">
        <v>50000</v>
      </c>
      <c r="E37" s="325">
        <v>50000</v>
      </c>
      <c r="G37" s="309"/>
      <c r="I37" s="309"/>
    </row>
    <row r="38" spans="1:9">
      <c r="A38" s="14" t="s">
        <v>377</v>
      </c>
      <c r="B38" s="14"/>
      <c r="C38" s="314">
        <v>100000</v>
      </c>
      <c r="E38" s="325">
        <v>100000</v>
      </c>
      <c r="G38" s="309"/>
      <c r="I38" s="309"/>
    </row>
    <row r="39" spans="1:9">
      <c r="A39" s="14"/>
      <c r="B39" s="14"/>
      <c r="C39" s="314"/>
      <c r="E39" s="325"/>
      <c r="G39" s="309"/>
      <c r="I39" s="309"/>
    </row>
    <row r="40" spans="1:9" s="308" customFormat="1">
      <c r="A40" s="315" t="s">
        <v>320</v>
      </c>
      <c r="B40" s="315"/>
      <c r="C40" s="316">
        <f>SUM(C41:C42)</f>
        <v>400000</v>
      </c>
      <c r="D40" s="332"/>
      <c r="E40" s="326">
        <f>SUM(E41:E42)</f>
        <v>400000</v>
      </c>
      <c r="F40" s="332"/>
      <c r="G40" s="323"/>
      <c r="H40" s="337"/>
      <c r="I40" s="323"/>
    </row>
    <row r="41" spans="1:9">
      <c r="A41" s="14" t="s">
        <v>532</v>
      </c>
      <c r="B41" s="14"/>
      <c r="C41" s="314">
        <v>300000</v>
      </c>
      <c r="E41" s="325">
        <v>300000</v>
      </c>
      <c r="G41" s="309"/>
      <c r="I41" s="309"/>
    </row>
    <row r="42" spans="1:9">
      <c r="A42" s="14" t="s">
        <v>524</v>
      </c>
      <c r="B42" s="14"/>
      <c r="C42" s="314">
        <v>100000</v>
      </c>
      <c r="E42" s="325">
        <v>100000</v>
      </c>
      <c r="G42" s="309"/>
      <c r="I42" s="309"/>
    </row>
    <row r="43" spans="1:9">
      <c r="A43" s="14"/>
      <c r="B43" s="14"/>
      <c r="C43" s="314"/>
      <c r="E43" s="325"/>
      <c r="G43" s="309"/>
      <c r="I43" s="309"/>
    </row>
    <row r="44" spans="1:9" s="308" customFormat="1">
      <c r="A44" s="315" t="s">
        <v>525</v>
      </c>
      <c r="B44" s="315"/>
      <c r="C44" s="316">
        <f>SUM(C45:C52)</f>
        <v>600000</v>
      </c>
      <c r="D44" s="332"/>
      <c r="E44" s="326">
        <f>SUM(E45:E52)</f>
        <v>1200000</v>
      </c>
      <c r="F44" s="332"/>
      <c r="G44" s="323"/>
      <c r="H44" s="337"/>
      <c r="I44" s="323"/>
    </row>
    <row r="45" spans="1:9">
      <c r="A45" s="14" t="s">
        <v>526</v>
      </c>
      <c r="B45" s="14" t="s">
        <v>318</v>
      </c>
      <c r="C45" s="320">
        <v>300000</v>
      </c>
      <c r="E45" s="325">
        <v>300000</v>
      </c>
      <c r="G45" s="309"/>
      <c r="I45" s="309"/>
    </row>
    <row r="46" spans="1:9">
      <c r="A46" s="14" t="s">
        <v>319</v>
      </c>
      <c r="B46" s="14" t="s">
        <v>535</v>
      </c>
      <c r="C46" s="314">
        <v>0</v>
      </c>
      <c r="E46" s="325">
        <v>500000</v>
      </c>
      <c r="G46" s="309"/>
      <c r="I46" s="309"/>
    </row>
    <row r="47" spans="1:9">
      <c r="A47" s="14" t="s">
        <v>378</v>
      </c>
      <c r="B47" s="14" t="s">
        <v>530</v>
      </c>
      <c r="C47" s="314">
        <v>100000</v>
      </c>
      <c r="E47" s="325">
        <v>100000</v>
      </c>
      <c r="G47" s="309"/>
      <c r="I47" s="309"/>
    </row>
    <row r="48" spans="1:9">
      <c r="A48" s="14" t="s">
        <v>379</v>
      </c>
      <c r="B48" s="14"/>
      <c r="C48" s="314">
        <v>100000</v>
      </c>
      <c r="E48" s="325">
        <v>100000</v>
      </c>
      <c r="G48" s="309"/>
      <c r="I48" s="309"/>
    </row>
    <row r="49" spans="1:9">
      <c r="A49" s="14" t="s">
        <v>462</v>
      </c>
      <c r="B49" s="14"/>
      <c r="C49" s="314">
        <v>100000</v>
      </c>
      <c r="E49" s="325">
        <v>100000</v>
      </c>
      <c r="G49" s="309"/>
      <c r="I49" s="309"/>
    </row>
    <row r="50" spans="1:9">
      <c r="A50" s="319" t="s">
        <v>468</v>
      </c>
      <c r="B50" s="319"/>
      <c r="C50" s="320">
        <v>0</v>
      </c>
      <c r="E50" s="325">
        <v>100000</v>
      </c>
      <c r="G50" s="309"/>
      <c r="I50" s="309"/>
    </row>
    <row r="51" spans="1:9">
      <c r="A51" s="319"/>
      <c r="B51" s="319"/>
      <c r="C51" s="320"/>
      <c r="E51" s="325"/>
      <c r="G51" s="309"/>
      <c r="I51" s="309"/>
    </row>
    <row r="52" spans="1:9" s="36" customFormat="1">
      <c r="A52" s="14"/>
      <c r="B52" s="14"/>
      <c r="C52" s="314"/>
      <c r="D52" s="330"/>
      <c r="E52" s="325"/>
      <c r="F52" s="330"/>
      <c r="G52" s="309"/>
      <c r="H52" s="336"/>
      <c r="I52" s="309"/>
    </row>
  </sheetData>
  <mergeCells count="5">
    <mergeCell ref="A8:A13"/>
    <mergeCell ref="C8:C13"/>
    <mergeCell ref="A24:A28"/>
    <mergeCell ref="A35:A36"/>
    <mergeCell ref="E8:E1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E32" sqref="E32"/>
    </sheetView>
  </sheetViews>
  <sheetFormatPr defaultRowHeight="15"/>
  <cols>
    <col min="1" max="1" width="65" customWidth="1"/>
    <col min="2" max="2" width="18" customWidth="1"/>
  </cols>
  <sheetData>
    <row r="1" spans="1:3" ht="15.75">
      <c r="A1" s="352" t="s">
        <v>200</v>
      </c>
      <c r="B1" s="352"/>
    </row>
    <row r="2" spans="1:3" ht="15.75">
      <c r="B2" s="2" t="s">
        <v>33</v>
      </c>
    </row>
    <row r="3" spans="1:3" ht="15.75">
      <c r="B3" s="2" t="s">
        <v>110</v>
      </c>
    </row>
    <row r="4" spans="1:3" ht="15.75">
      <c r="B4" s="2" t="s">
        <v>27</v>
      </c>
    </row>
    <row r="5" spans="1:3" ht="15.75">
      <c r="B5" s="2" t="s">
        <v>28</v>
      </c>
    </row>
    <row r="6" spans="1:3" ht="15.75">
      <c r="A6" s="350" t="s">
        <v>511</v>
      </c>
      <c r="B6" s="351"/>
    </row>
    <row r="8" spans="1:3" ht="38.25" customHeight="1">
      <c r="A8" s="349" t="s">
        <v>497</v>
      </c>
      <c r="B8" s="349"/>
    </row>
    <row r="9" spans="1:3" ht="15.75">
      <c r="A9" s="19"/>
      <c r="B9" s="19"/>
      <c r="C9" s="19"/>
    </row>
    <row r="11" spans="1:3" ht="31.5">
      <c r="A11" s="6" t="s">
        <v>29</v>
      </c>
      <c r="B11" s="3" t="s">
        <v>30</v>
      </c>
    </row>
    <row r="12" spans="1:3" ht="15.75">
      <c r="A12" s="9">
        <v>1</v>
      </c>
      <c r="B12" s="9">
        <v>2</v>
      </c>
    </row>
    <row r="13" spans="1:3" ht="31.5">
      <c r="A13" s="4" t="s">
        <v>32</v>
      </c>
      <c r="B13" s="15">
        <v>1</v>
      </c>
    </row>
    <row r="14" spans="1:3" ht="15.75">
      <c r="A14" s="4" t="s">
        <v>31</v>
      </c>
      <c r="B14" s="15">
        <v>1</v>
      </c>
    </row>
    <row r="15" spans="1:3" ht="47.25">
      <c r="A15" s="4" t="s">
        <v>339</v>
      </c>
      <c r="B15" s="15">
        <v>1</v>
      </c>
    </row>
    <row r="16" spans="1:3" ht="15.75">
      <c r="A16" s="2"/>
    </row>
    <row r="17" spans="1:1" ht="15.75">
      <c r="A17" s="2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5"/>
  <sheetViews>
    <sheetView topLeftCell="A11" zoomScale="115" zoomScaleNormal="115" workbookViewId="0">
      <selection activeCell="C39" sqref="C39:E39"/>
    </sheetView>
  </sheetViews>
  <sheetFormatPr defaultRowHeight="15"/>
  <cols>
    <col min="1" max="1" width="28.140625" style="38" customWidth="1"/>
    <col min="2" max="2" width="64.85546875" style="118" customWidth="1"/>
    <col min="3" max="5" width="17.140625" style="38" customWidth="1"/>
    <col min="6" max="6" width="9.140625" style="38"/>
    <col min="7" max="7" width="12.7109375" style="38" bestFit="1" customWidth="1"/>
    <col min="8" max="8" width="13.28515625" style="38" bestFit="1" customWidth="1"/>
    <col min="9" max="9" width="13.140625" customWidth="1"/>
  </cols>
  <sheetData>
    <row r="1" spans="1:15" s="39" customFormat="1" ht="15.75">
      <c r="A1" s="99"/>
      <c r="B1" s="100"/>
      <c r="C1" s="353" t="s">
        <v>201</v>
      </c>
      <c r="D1" s="353"/>
      <c r="E1" s="353"/>
      <c r="F1" s="99"/>
      <c r="G1" s="99"/>
      <c r="H1" s="99"/>
    </row>
    <row r="2" spans="1:15" s="39" customFormat="1" ht="15.75">
      <c r="A2" s="99"/>
      <c r="B2" s="101"/>
      <c r="C2" s="354" t="s">
        <v>33</v>
      </c>
      <c r="D2" s="354"/>
      <c r="E2" s="354"/>
      <c r="F2" s="99"/>
      <c r="G2" s="99"/>
      <c r="H2" s="99"/>
    </row>
    <row r="3" spans="1:15" s="39" customFormat="1" ht="15.75">
      <c r="A3" s="99"/>
      <c r="B3" s="101"/>
      <c r="C3" s="354" t="s">
        <v>110</v>
      </c>
      <c r="D3" s="354"/>
      <c r="E3" s="354"/>
      <c r="F3" s="99"/>
      <c r="G3" s="99"/>
      <c r="H3" s="99"/>
    </row>
    <row r="4" spans="1:15" s="39" customFormat="1" ht="15.75">
      <c r="A4" s="99"/>
      <c r="B4" s="101"/>
      <c r="C4" s="354" t="s">
        <v>27</v>
      </c>
      <c r="D4" s="354"/>
      <c r="E4" s="354"/>
      <c r="F4" s="99"/>
      <c r="G4" s="99"/>
      <c r="H4" s="99"/>
    </row>
    <row r="5" spans="1:15" s="39" customFormat="1" ht="15.75">
      <c r="A5" s="99"/>
      <c r="B5" s="101"/>
      <c r="C5" s="354" t="s">
        <v>28</v>
      </c>
      <c r="D5" s="354"/>
      <c r="E5" s="354"/>
      <c r="F5" s="99"/>
      <c r="G5" s="99"/>
      <c r="H5" s="99"/>
    </row>
    <row r="6" spans="1:15" s="39" customFormat="1" ht="15.75">
      <c r="A6" s="99"/>
      <c r="B6" s="101"/>
      <c r="C6" s="355" t="s">
        <v>511</v>
      </c>
      <c r="D6" s="355"/>
      <c r="E6" s="355"/>
      <c r="F6" s="99"/>
      <c r="G6" s="99"/>
      <c r="H6" s="99"/>
    </row>
    <row r="7" spans="1:15" s="39" customFormat="1" ht="15.75">
      <c r="A7" s="99"/>
      <c r="B7" s="102"/>
      <c r="C7" s="99"/>
      <c r="D7" s="99"/>
      <c r="E7" s="99"/>
      <c r="F7" s="99"/>
      <c r="G7" s="99"/>
      <c r="H7" s="99"/>
    </row>
    <row r="8" spans="1:15" s="39" customFormat="1" ht="30" customHeight="1">
      <c r="A8" s="356" t="s">
        <v>498</v>
      </c>
      <c r="B8" s="356"/>
      <c r="C8" s="356"/>
      <c r="D8" s="356"/>
      <c r="E8" s="356"/>
      <c r="F8" s="99"/>
      <c r="G8" s="99"/>
      <c r="H8" s="99"/>
    </row>
    <row r="9" spans="1:15" s="39" customFormat="1">
      <c r="A9" s="99"/>
      <c r="B9" s="101"/>
      <c r="C9" s="99"/>
      <c r="D9" s="99"/>
      <c r="E9" s="99"/>
      <c r="F9" s="99"/>
      <c r="G9" s="99"/>
      <c r="H9" s="99"/>
    </row>
    <row r="10" spans="1:15" s="39" customFormat="1" ht="15.75">
      <c r="A10" s="103" t="s">
        <v>0</v>
      </c>
      <c r="B10" s="75" t="s">
        <v>1</v>
      </c>
      <c r="C10" s="357" t="s">
        <v>120</v>
      </c>
      <c r="D10" s="357"/>
      <c r="E10" s="357"/>
      <c r="F10" s="99"/>
      <c r="G10" s="99"/>
      <c r="H10" s="99"/>
      <c r="O10" s="40"/>
    </row>
    <row r="11" spans="1:15" s="39" customFormat="1" ht="15.75">
      <c r="A11" s="103"/>
      <c r="B11" s="75"/>
      <c r="C11" s="90" t="s">
        <v>150</v>
      </c>
      <c r="D11" s="90" t="s">
        <v>262</v>
      </c>
      <c r="E11" s="90" t="s">
        <v>380</v>
      </c>
      <c r="F11" s="99"/>
      <c r="G11" s="99"/>
      <c r="H11" s="99"/>
    </row>
    <row r="12" spans="1:15" s="39" customFormat="1" ht="16.5" thickBot="1">
      <c r="A12" s="75" t="s">
        <v>2</v>
      </c>
      <c r="B12" s="76" t="s">
        <v>3</v>
      </c>
      <c r="C12" s="278">
        <f>C13+C24+C43+C35+C48+C57+C23</f>
        <v>7755020.3199999994</v>
      </c>
      <c r="D12" s="278">
        <f>D13+D24+D43+D35+D48+D57</f>
        <v>7481020.3199999994</v>
      </c>
      <c r="E12" s="278">
        <f>E13+E24+E43+E35+E48+E57</f>
        <v>7681020.3199999994</v>
      </c>
      <c r="F12" s="99"/>
      <c r="G12" s="117"/>
      <c r="H12" s="99"/>
    </row>
    <row r="13" spans="1:15" s="51" customFormat="1" ht="16.5" thickBot="1">
      <c r="A13" s="104" t="s">
        <v>154</v>
      </c>
      <c r="B13" s="105" t="s">
        <v>155</v>
      </c>
      <c r="C13" s="278">
        <f>C14</f>
        <v>2039000</v>
      </c>
      <c r="D13" s="278">
        <f t="shared" ref="D13:E13" si="0">D14</f>
        <v>1639000</v>
      </c>
      <c r="E13" s="278">
        <f t="shared" si="0"/>
        <v>1689000</v>
      </c>
      <c r="F13" s="106"/>
      <c r="G13" s="106"/>
      <c r="H13" s="106"/>
    </row>
    <row r="14" spans="1:15" s="39" customFormat="1" ht="15.75">
      <c r="A14" s="75" t="s">
        <v>4</v>
      </c>
      <c r="B14" s="76" t="s">
        <v>5</v>
      </c>
      <c r="C14" s="278">
        <f>C15+C17+C19</f>
        <v>2039000</v>
      </c>
      <c r="D14" s="278">
        <f t="shared" ref="D14:E14" si="1">D15+D17+D19</f>
        <v>1639000</v>
      </c>
      <c r="E14" s="278">
        <f t="shared" si="1"/>
        <v>1689000</v>
      </c>
      <c r="F14" s="99"/>
      <c r="G14" s="99"/>
      <c r="H14" s="99"/>
    </row>
    <row r="15" spans="1:15" s="39" customFormat="1" ht="78.75">
      <c r="A15" s="52" t="s">
        <v>156</v>
      </c>
      <c r="B15" s="61" t="s">
        <v>337</v>
      </c>
      <c r="C15" s="279">
        <f>C16</f>
        <v>2000000</v>
      </c>
      <c r="D15" s="279">
        <f t="shared" ref="D15:E15" si="2">D16</f>
        <v>1600000</v>
      </c>
      <c r="E15" s="279">
        <f t="shared" si="2"/>
        <v>1650000</v>
      </c>
      <c r="F15" s="99"/>
      <c r="G15" s="99"/>
      <c r="H15" s="99"/>
    </row>
    <row r="16" spans="1:15" s="39" customFormat="1" ht="78.75">
      <c r="A16" s="52" t="s">
        <v>6</v>
      </c>
      <c r="B16" s="61" t="s">
        <v>337</v>
      </c>
      <c r="C16" s="279">
        <v>2000000</v>
      </c>
      <c r="D16" s="279">
        <v>1600000</v>
      </c>
      <c r="E16" s="279">
        <v>1650000</v>
      </c>
      <c r="F16" s="99"/>
      <c r="G16" s="99"/>
      <c r="H16" s="99"/>
    </row>
    <row r="17" spans="1:8" s="39" customFormat="1" ht="110.25">
      <c r="A17" s="52" t="s">
        <v>157</v>
      </c>
      <c r="B17" s="61" t="s">
        <v>385</v>
      </c>
      <c r="C17" s="279">
        <f>C18</f>
        <v>24000</v>
      </c>
      <c r="D17" s="279">
        <f t="shared" ref="D17:E17" si="3">D18</f>
        <v>24000</v>
      </c>
      <c r="E17" s="279">
        <f t="shared" si="3"/>
        <v>24000</v>
      </c>
      <c r="F17" s="99"/>
      <c r="G17" s="99"/>
      <c r="H17" s="99"/>
    </row>
    <row r="18" spans="1:8" s="39" customFormat="1" ht="110.25">
      <c r="A18" s="52" t="s">
        <v>7</v>
      </c>
      <c r="B18" s="61" t="s">
        <v>385</v>
      </c>
      <c r="C18" s="279">
        <v>24000</v>
      </c>
      <c r="D18" s="279">
        <v>24000</v>
      </c>
      <c r="E18" s="279">
        <v>24000</v>
      </c>
      <c r="F18" s="99"/>
      <c r="G18" s="99"/>
      <c r="H18" s="99"/>
    </row>
    <row r="19" spans="1:8" s="39" customFormat="1" ht="47.25">
      <c r="A19" s="52" t="s">
        <v>158</v>
      </c>
      <c r="B19" s="61" t="s">
        <v>37</v>
      </c>
      <c r="C19" s="279">
        <f>C20</f>
        <v>15000</v>
      </c>
      <c r="D19" s="279">
        <f t="shared" ref="D19:E22" si="4">D20</f>
        <v>15000</v>
      </c>
      <c r="E19" s="279">
        <f t="shared" si="4"/>
        <v>15000</v>
      </c>
      <c r="F19" s="99"/>
      <c r="G19" s="99"/>
      <c r="H19" s="99"/>
    </row>
    <row r="20" spans="1:8" s="39" customFormat="1" ht="47.25">
      <c r="A20" s="52" t="s">
        <v>8</v>
      </c>
      <c r="B20" s="61" t="s">
        <v>37</v>
      </c>
      <c r="C20" s="279">
        <v>15000</v>
      </c>
      <c r="D20" s="279">
        <v>15000</v>
      </c>
      <c r="E20" s="279">
        <v>15000</v>
      </c>
      <c r="F20" s="99"/>
      <c r="G20" s="99"/>
      <c r="H20" s="99"/>
    </row>
    <row r="21" spans="1:8" s="53" customFormat="1" ht="15.75">
      <c r="A21" s="75" t="s">
        <v>387</v>
      </c>
      <c r="B21" s="76" t="s">
        <v>388</v>
      </c>
      <c r="C21" s="278">
        <f>C22</f>
        <v>180</v>
      </c>
      <c r="D21" s="278">
        <f t="shared" ref="D21:E21" si="5">D22</f>
        <v>0</v>
      </c>
      <c r="E21" s="278">
        <f t="shared" si="5"/>
        <v>0</v>
      </c>
      <c r="F21" s="109"/>
      <c r="G21" s="109"/>
      <c r="H21" s="109"/>
    </row>
    <row r="22" spans="1:8" s="39" customFormat="1" ht="15.75">
      <c r="A22" s="52" t="s">
        <v>386</v>
      </c>
      <c r="B22" s="61" t="s">
        <v>323</v>
      </c>
      <c r="C22" s="279">
        <f>C23</f>
        <v>180</v>
      </c>
      <c r="D22" s="279">
        <f t="shared" si="4"/>
        <v>0</v>
      </c>
      <c r="E22" s="279">
        <f t="shared" si="4"/>
        <v>0</v>
      </c>
      <c r="F22" s="99"/>
      <c r="G22" s="99"/>
      <c r="H22" s="99"/>
    </row>
    <row r="23" spans="1:8" s="39" customFormat="1" ht="15.75">
      <c r="A23" s="52" t="s">
        <v>322</v>
      </c>
      <c r="B23" s="61" t="s">
        <v>323</v>
      </c>
      <c r="C23" s="279">
        <v>180</v>
      </c>
      <c r="D23" s="279">
        <v>0</v>
      </c>
      <c r="E23" s="279">
        <v>0</v>
      </c>
      <c r="F23" s="99"/>
      <c r="G23" s="99"/>
      <c r="H23" s="99"/>
    </row>
    <row r="24" spans="1:8" s="39" customFormat="1" ht="15.75">
      <c r="A24" s="107" t="s">
        <v>341</v>
      </c>
      <c r="B24" s="208" t="s">
        <v>9</v>
      </c>
      <c r="C24" s="280">
        <f>C25+C28</f>
        <v>5400000</v>
      </c>
      <c r="D24" s="280">
        <f>D25+D28</f>
        <v>5450000</v>
      </c>
      <c r="E24" s="280">
        <f>E25+E28</f>
        <v>5700000</v>
      </c>
      <c r="F24" s="99"/>
      <c r="G24" s="99"/>
      <c r="H24" s="99"/>
    </row>
    <row r="25" spans="1:8" s="39" customFormat="1" ht="15.75">
      <c r="A25" s="75" t="s">
        <v>336</v>
      </c>
      <c r="B25" s="76" t="s">
        <v>10</v>
      </c>
      <c r="C25" s="278">
        <f>C27</f>
        <v>300000</v>
      </c>
      <c r="D25" s="278">
        <f t="shared" ref="D25:E25" si="6">D27</f>
        <v>350000</v>
      </c>
      <c r="E25" s="278">
        <f t="shared" si="6"/>
        <v>400000</v>
      </c>
      <c r="F25" s="99"/>
      <c r="G25" s="99"/>
      <c r="H25" s="99"/>
    </row>
    <row r="26" spans="1:8" s="39" customFormat="1" ht="47.25">
      <c r="A26" s="61" t="s">
        <v>159</v>
      </c>
      <c r="B26" s="61" t="s">
        <v>26</v>
      </c>
      <c r="C26" s="279">
        <f>C27</f>
        <v>300000</v>
      </c>
      <c r="D26" s="279">
        <f t="shared" ref="D26:E26" si="7">D27</f>
        <v>350000</v>
      </c>
      <c r="E26" s="279">
        <f t="shared" si="7"/>
        <v>400000</v>
      </c>
      <c r="F26" s="99"/>
      <c r="G26" s="99"/>
      <c r="H26" s="99"/>
    </row>
    <row r="27" spans="1:8" s="39" customFormat="1" ht="47.25">
      <c r="A27" s="61" t="s">
        <v>11</v>
      </c>
      <c r="B27" s="61" t="s">
        <v>26</v>
      </c>
      <c r="C27" s="279">
        <v>300000</v>
      </c>
      <c r="D27" s="279">
        <v>350000</v>
      </c>
      <c r="E27" s="279">
        <v>400000</v>
      </c>
      <c r="F27" s="99"/>
      <c r="G27" s="99"/>
      <c r="H27" s="99"/>
    </row>
    <row r="28" spans="1:8" s="39" customFormat="1" ht="15.75">
      <c r="A28" s="75" t="s">
        <v>389</v>
      </c>
      <c r="B28" s="76" t="s">
        <v>12</v>
      </c>
      <c r="C28" s="278">
        <f>C30+C33</f>
        <v>5100000</v>
      </c>
      <c r="D28" s="278">
        <f t="shared" ref="D28:E28" si="8">D30+D33</f>
        <v>5100000</v>
      </c>
      <c r="E28" s="278">
        <f t="shared" si="8"/>
        <v>5300000</v>
      </c>
      <c r="F28" s="99"/>
      <c r="G28" s="99"/>
      <c r="H28" s="99"/>
    </row>
    <row r="29" spans="1:8" s="191" customFormat="1" ht="15.75">
      <c r="A29" s="52" t="s">
        <v>342</v>
      </c>
      <c r="B29" s="61" t="s">
        <v>343</v>
      </c>
      <c r="C29" s="279">
        <f>C30</f>
        <v>1600000</v>
      </c>
      <c r="D29" s="279">
        <f t="shared" ref="D29:E29" si="9">D30</f>
        <v>1600000</v>
      </c>
      <c r="E29" s="279">
        <f t="shared" si="9"/>
        <v>1700000</v>
      </c>
      <c r="F29" s="190"/>
      <c r="G29" s="190"/>
      <c r="H29" s="190"/>
    </row>
    <row r="30" spans="1:8" s="39" customFormat="1" ht="31.5">
      <c r="A30" s="52" t="s">
        <v>160</v>
      </c>
      <c r="B30" s="61" t="s">
        <v>14</v>
      </c>
      <c r="C30" s="279">
        <f>C31</f>
        <v>1600000</v>
      </c>
      <c r="D30" s="279">
        <f t="shared" ref="D30:E30" si="10">D31</f>
        <v>1600000</v>
      </c>
      <c r="E30" s="279">
        <f t="shared" si="10"/>
        <v>1700000</v>
      </c>
      <c r="F30" s="99"/>
      <c r="G30" s="99"/>
      <c r="H30" s="99"/>
    </row>
    <row r="31" spans="1:8" s="39" customFormat="1" ht="31.5">
      <c r="A31" s="52" t="s">
        <v>13</v>
      </c>
      <c r="B31" s="61" t="s">
        <v>14</v>
      </c>
      <c r="C31" s="279">
        <v>1600000</v>
      </c>
      <c r="D31" s="279">
        <v>1600000</v>
      </c>
      <c r="E31" s="279">
        <v>1700000</v>
      </c>
      <c r="F31" s="99"/>
      <c r="G31" s="99"/>
      <c r="H31" s="99"/>
    </row>
    <row r="32" spans="1:8" s="39" customFormat="1" ht="15.75">
      <c r="A32" s="52" t="s">
        <v>344</v>
      </c>
      <c r="B32" s="61" t="s">
        <v>345</v>
      </c>
      <c r="C32" s="279">
        <f>C33</f>
        <v>3500000</v>
      </c>
      <c r="D32" s="279">
        <f t="shared" ref="D32:E32" si="11">D33</f>
        <v>3500000</v>
      </c>
      <c r="E32" s="279">
        <f t="shared" si="11"/>
        <v>3600000</v>
      </c>
      <c r="F32" s="99"/>
      <c r="G32" s="99"/>
      <c r="H32" s="99"/>
    </row>
    <row r="33" spans="1:8" s="39" customFormat="1" ht="31.5">
      <c r="A33" s="52" t="s">
        <v>161</v>
      </c>
      <c r="B33" s="61" t="s">
        <v>16</v>
      </c>
      <c r="C33" s="279">
        <f>C34</f>
        <v>3500000</v>
      </c>
      <c r="D33" s="279">
        <f t="shared" ref="D33:E33" si="12">D34</f>
        <v>3500000</v>
      </c>
      <c r="E33" s="279">
        <f t="shared" si="12"/>
        <v>3600000</v>
      </c>
      <c r="F33" s="99"/>
      <c r="G33" s="99"/>
      <c r="H33" s="99"/>
    </row>
    <row r="34" spans="1:8" s="39" customFormat="1" ht="31.5">
      <c r="A34" s="52" t="s">
        <v>15</v>
      </c>
      <c r="B34" s="61" t="s">
        <v>16</v>
      </c>
      <c r="C34" s="279">
        <v>3500000</v>
      </c>
      <c r="D34" s="279">
        <v>3500000</v>
      </c>
      <c r="E34" s="279">
        <v>3600000</v>
      </c>
      <c r="F34" s="99"/>
      <c r="G34" s="99"/>
      <c r="H34" s="99"/>
    </row>
    <row r="35" spans="1:8" s="39" customFormat="1" ht="47.25">
      <c r="A35" s="75" t="s">
        <v>17</v>
      </c>
      <c r="B35" s="76" t="s">
        <v>18</v>
      </c>
      <c r="C35" s="278">
        <f>C36+C41</f>
        <v>232844.72</v>
      </c>
      <c r="D35" s="278">
        <f t="shared" ref="D35:E35" si="13">D36+D41</f>
        <v>232844.72</v>
      </c>
      <c r="E35" s="278">
        <f t="shared" si="13"/>
        <v>232844.72</v>
      </c>
      <c r="F35" s="99"/>
      <c r="G35" s="99"/>
      <c r="H35" s="99"/>
    </row>
    <row r="36" spans="1:8" s="191" customFormat="1" ht="94.5">
      <c r="A36" s="52" t="s">
        <v>346</v>
      </c>
      <c r="B36" s="61" t="s">
        <v>348</v>
      </c>
      <c r="C36" s="279">
        <f>C37</f>
        <v>231844.72</v>
      </c>
      <c r="D36" s="279">
        <f t="shared" ref="D36:E36" si="14">D37</f>
        <v>231844.72</v>
      </c>
      <c r="E36" s="279">
        <f t="shared" si="14"/>
        <v>231844.72</v>
      </c>
      <c r="F36" s="190"/>
      <c r="G36" s="190"/>
      <c r="H36" s="190"/>
    </row>
    <row r="37" spans="1:8" s="191" customFormat="1" ht="78.75">
      <c r="A37" s="52" t="s">
        <v>347</v>
      </c>
      <c r="B37" s="61" t="s">
        <v>349</v>
      </c>
      <c r="C37" s="279">
        <f>C38</f>
        <v>231844.72</v>
      </c>
      <c r="D37" s="279">
        <f t="shared" ref="D37:E37" si="15">D38</f>
        <v>231844.72</v>
      </c>
      <c r="E37" s="279">
        <f t="shared" si="15"/>
        <v>231844.72</v>
      </c>
      <c r="F37" s="190"/>
      <c r="G37" s="190"/>
      <c r="H37" s="190"/>
    </row>
    <row r="38" spans="1:8" s="39" customFormat="1" ht="78.75">
      <c r="A38" s="52" t="s">
        <v>163</v>
      </c>
      <c r="B38" s="61" t="s">
        <v>148</v>
      </c>
      <c r="C38" s="281">
        <f>C39</f>
        <v>231844.72</v>
      </c>
      <c r="D38" s="281">
        <f t="shared" ref="D38:E38" si="16">D39</f>
        <v>231844.72</v>
      </c>
      <c r="E38" s="281">
        <f t="shared" si="16"/>
        <v>231844.72</v>
      </c>
      <c r="F38" s="99"/>
      <c r="G38" s="99"/>
      <c r="H38" s="99"/>
    </row>
    <row r="39" spans="1:8" s="39" customFormat="1" ht="78.75">
      <c r="A39" s="52" t="s">
        <v>111</v>
      </c>
      <c r="B39" s="61" t="s">
        <v>148</v>
      </c>
      <c r="C39" s="281">
        <v>231844.72</v>
      </c>
      <c r="D39" s="281">
        <v>231844.72</v>
      </c>
      <c r="E39" s="281">
        <v>231844.72</v>
      </c>
      <c r="F39" s="99"/>
      <c r="G39" s="99"/>
      <c r="H39" s="99"/>
    </row>
    <row r="40" spans="1:8" s="39" customFormat="1" ht="81" customHeight="1">
      <c r="A40" s="52" t="s">
        <v>350</v>
      </c>
      <c r="B40" s="61" t="s">
        <v>351</v>
      </c>
      <c r="C40" s="281">
        <f>C41</f>
        <v>1000</v>
      </c>
      <c r="D40" s="281">
        <f t="shared" ref="D40:E40" si="17">D41</f>
        <v>1000</v>
      </c>
      <c r="E40" s="281">
        <f t="shared" si="17"/>
        <v>1000</v>
      </c>
      <c r="F40" s="99"/>
      <c r="G40" s="99"/>
      <c r="H40" s="99"/>
    </row>
    <row r="41" spans="1:8" s="39" customFormat="1" ht="78.75">
      <c r="A41" s="52" t="s">
        <v>164</v>
      </c>
      <c r="B41" s="108" t="s">
        <v>338</v>
      </c>
      <c r="C41" s="281">
        <f>C42</f>
        <v>1000</v>
      </c>
      <c r="D41" s="281">
        <f t="shared" ref="D41:E41" si="18">D42</f>
        <v>1000</v>
      </c>
      <c r="E41" s="281">
        <f t="shared" si="18"/>
        <v>1000</v>
      </c>
      <c r="F41" s="99"/>
      <c r="G41" s="99"/>
      <c r="H41" s="99"/>
    </row>
    <row r="42" spans="1:8" s="39" customFormat="1" ht="78.75">
      <c r="A42" s="52" t="s">
        <v>112</v>
      </c>
      <c r="B42" s="108" t="s">
        <v>338</v>
      </c>
      <c r="C42" s="281">
        <v>1000</v>
      </c>
      <c r="D42" s="282">
        <v>1000</v>
      </c>
      <c r="E42" s="282">
        <v>1000</v>
      </c>
      <c r="F42" s="99"/>
      <c r="G42" s="99"/>
      <c r="H42" s="99"/>
    </row>
    <row r="43" spans="1:8" s="39" customFormat="1" ht="31.5">
      <c r="A43" s="75" t="s">
        <v>118</v>
      </c>
      <c r="B43" s="76" t="s">
        <v>119</v>
      </c>
      <c r="C43" s="278">
        <f>C47</f>
        <v>1000</v>
      </c>
      <c r="D43" s="278">
        <f t="shared" ref="D43:E43" si="19">D47</f>
        <v>1000</v>
      </c>
      <c r="E43" s="278">
        <f t="shared" si="19"/>
        <v>1000</v>
      </c>
      <c r="F43" s="99"/>
      <c r="G43" s="99"/>
      <c r="H43" s="99"/>
    </row>
    <row r="44" spans="1:8" s="191" customFormat="1" ht="15.75">
      <c r="A44" s="52" t="s">
        <v>354</v>
      </c>
      <c r="B44" s="61" t="s">
        <v>357</v>
      </c>
      <c r="C44" s="279">
        <f>C45</f>
        <v>1000</v>
      </c>
      <c r="D44" s="279">
        <f t="shared" ref="D44:E44" si="20">D45</f>
        <v>1000</v>
      </c>
      <c r="E44" s="279">
        <f t="shared" si="20"/>
        <v>1000</v>
      </c>
      <c r="F44" s="190"/>
      <c r="G44" s="190"/>
      <c r="H44" s="190"/>
    </row>
    <row r="45" spans="1:8" s="191" customFormat="1" ht="15.75">
      <c r="A45" s="52" t="s">
        <v>355</v>
      </c>
      <c r="B45" s="61" t="s">
        <v>356</v>
      </c>
      <c r="C45" s="279">
        <f>C46</f>
        <v>1000</v>
      </c>
      <c r="D45" s="279">
        <f t="shared" ref="D45:E45" si="21">D46</f>
        <v>1000</v>
      </c>
      <c r="E45" s="279">
        <f t="shared" si="21"/>
        <v>1000</v>
      </c>
      <c r="F45" s="190"/>
      <c r="G45" s="190"/>
      <c r="H45" s="190"/>
    </row>
    <row r="46" spans="1:8" s="39" customFormat="1" ht="31.5">
      <c r="A46" s="52" t="s">
        <v>162</v>
      </c>
      <c r="B46" s="61" t="s">
        <v>113</v>
      </c>
      <c r="C46" s="279">
        <f>C47</f>
        <v>1000</v>
      </c>
      <c r="D46" s="279">
        <f t="shared" ref="D46:E46" si="22">D47</f>
        <v>1000</v>
      </c>
      <c r="E46" s="279">
        <f t="shared" si="22"/>
        <v>1000</v>
      </c>
      <c r="F46" s="99"/>
      <c r="G46" s="99"/>
      <c r="H46" s="99"/>
    </row>
    <row r="47" spans="1:8" s="39" customFormat="1" ht="31.5">
      <c r="A47" s="52" t="s">
        <v>423</v>
      </c>
      <c r="B47" s="61" t="s">
        <v>113</v>
      </c>
      <c r="C47" s="279">
        <v>1000</v>
      </c>
      <c r="D47" s="283">
        <v>1000</v>
      </c>
      <c r="E47" s="283">
        <v>1000</v>
      </c>
      <c r="F47" s="99"/>
      <c r="G47" s="99"/>
      <c r="H47" s="99"/>
    </row>
    <row r="48" spans="1:8" s="39" customFormat="1" ht="31.5">
      <c r="A48" s="75" t="s">
        <v>117</v>
      </c>
      <c r="B48" s="76" t="s">
        <v>165</v>
      </c>
      <c r="C48" s="278">
        <f>C49+C53</f>
        <v>80995.600000000006</v>
      </c>
      <c r="D48" s="278">
        <f t="shared" ref="D48:E48" si="23">D49+D53</f>
        <v>158175.6</v>
      </c>
      <c r="E48" s="278">
        <f t="shared" si="23"/>
        <v>58175.6</v>
      </c>
      <c r="F48" s="99"/>
      <c r="G48" s="99"/>
      <c r="H48" s="99"/>
    </row>
    <row r="49" spans="1:9" s="39" customFormat="1" ht="81.75" customHeight="1">
      <c r="A49" s="52" t="s">
        <v>169</v>
      </c>
      <c r="B49" s="61" t="s">
        <v>168</v>
      </c>
      <c r="C49" s="279">
        <f>C51</f>
        <v>79995.600000000006</v>
      </c>
      <c r="D49" s="279">
        <f t="shared" ref="D49:E49" si="24">D51</f>
        <v>157175.6</v>
      </c>
      <c r="E49" s="279">
        <f t="shared" si="24"/>
        <v>57175.6</v>
      </c>
      <c r="F49" s="99"/>
      <c r="G49" s="99"/>
      <c r="H49" s="99"/>
    </row>
    <row r="50" spans="1:9" s="39" customFormat="1" ht="94.5">
      <c r="A50" s="52" t="s">
        <v>324</v>
      </c>
      <c r="B50" s="61" t="s">
        <v>325</v>
      </c>
      <c r="C50" s="279">
        <f>C51</f>
        <v>79995.600000000006</v>
      </c>
      <c r="D50" s="279">
        <f t="shared" ref="D50:E51" si="25">D51</f>
        <v>157175.6</v>
      </c>
      <c r="E50" s="279">
        <f t="shared" si="25"/>
        <v>57175.6</v>
      </c>
      <c r="F50" s="99"/>
      <c r="G50" s="99"/>
      <c r="H50" s="99"/>
    </row>
    <row r="51" spans="1:9" s="39" customFormat="1" ht="94.5">
      <c r="A51" s="52" t="s">
        <v>166</v>
      </c>
      <c r="B51" s="61" t="s">
        <v>340</v>
      </c>
      <c r="C51" s="279">
        <f>C52</f>
        <v>79995.600000000006</v>
      </c>
      <c r="D51" s="279">
        <f t="shared" si="25"/>
        <v>157175.6</v>
      </c>
      <c r="E51" s="279">
        <f t="shared" si="25"/>
        <v>57175.6</v>
      </c>
      <c r="F51" s="99"/>
      <c r="G51" s="99"/>
      <c r="H51" s="99"/>
    </row>
    <row r="52" spans="1:9" s="39" customFormat="1" ht="94.5">
      <c r="A52" s="52" t="s">
        <v>114</v>
      </c>
      <c r="B52" s="61" t="s">
        <v>340</v>
      </c>
      <c r="C52" s="306">
        <v>79995.600000000006</v>
      </c>
      <c r="D52" s="306">
        <v>157175.6</v>
      </c>
      <c r="E52" s="306">
        <v>57175.6</v>
      </c>
      <c r="F52" s="99"/>
      <c r="G52" s="99"/>
      <c r="H52" s="99"/>
    </row>
    <row r="53" spans="1:9" s="39" customFormat="1" ht="31.5">
      <c r="A53" s="52" t="s">
        <v>390</v>
      </c>
      <c r="B53" s="61" t="s">
        <v>170</v>
      </c>
      <c r="C53" s="279">
        <f>C55</f>
        <v>1000</v>
      </c>
      <c r="D53" s="279">
        <f t="shared" ref="D53:E53" si="26">D55</f>
        <v>1000</v>
      </c>
      <c r="E53" s="279">
        <f t="shared" si="26"/>
        <v>1000</v>
      </c>
      <c r="F53" s="99"/>
      <c r="G53" s="99"/>
      <c r="H53" s="99"/>
    </row>
    <row r="54" spans="1:9" s="39" customFormat="1" ht="47.25">
      <c r="A54" s="52" t="s">
        <v>352</v>
      </c>
      <c r="B54" s="61" t="s">
        <v>353</v>
      </c>
      <c r="C54" s="279">
        <f>C55</f>
        <v>1000</v>
      </c>
      <c r="D54" s="279">
        <f t="shared" ref="D54:E54" si="27">D55</f>
        <v>1000</v>
      </c>
      <c r="E54" s="279">
        <f t="shared" si="27"/>
        <v>1000</v>
      </c>
      <c r="F54" s="99"/>
      <c r="G54" s="99"/>
      <c r="H54" s="99"/>
    </row>
    <row r="55" spans="1:9" s="39" customFormat="1" ht="48.75" customHeight="1">
      <c r="A55" s="52" t="s">
        <v>167</v>
      </c>
      <c r="B55" s="61" t="s">
        <v>116</v>
      </c>
      <c r="C55" s="279">
        <f>C56</f>
        <v>1000</v>
      </c>
      <c r="D55" s="279">
        <f t="shared" ref="D55:E55" si="28">D56</f>
        <v>1000</v>
      </c>
      <c r="E55" s="279">
        <f t="shared" si="28"/>
        <v>1000</v>
      </c>
      <c r="F55" s="99"/>
      <c r="G55" s="99"/>
      <c r="H55" s="99"/>
    </row>
    <row r="56" spans="1:9" s="39" customFormat="1" ht="49.5" customHeight="1">
      <c r="A56" s="52" t="s">
        <v>115</v>
      </c>
      <c r="B56" s="61" t="s">
        <v>116</v>
      </c>
      <c r="C56" s="279">
        <v>1000</v>
      </c>
      <c r="D56" s="279">
        <v>1000</v>
      </c>
      <c r="E56" s="279">
        <v>1000</v>
      </c>
      <c r="F56" s="99"/>
      <c r="G56" s="99"/>
      <c r="H56" s="99"/>
    </row>
    <row r="57" spans="1:9" s="53" customFormat="1" ht="15.75">
      <c r="A57" s="75" t="s">
        <v>241</v>
      </c>
      <c r="B57" s="76" t="s">
        <v>245</v>
      </c>
      <c r="C57" s="280">
        <f>C58</f>
        <v>1000</v>
      </c>
      <c r="D57" s="280">
        <v>0</v>
      </c>
      <c r="E57" s="280">
        <v>0</v>
      </c>
      <c r="F57" s="109"/>
      <c r="G57" s="109"/>
      <c r="H57" s="109"/>
    </row>
    <row r="58" spans="1:9" s="39" customFormat="1" ht="15.75">
      <c r="A58" s="52" t="s">
        <v>243</v>
      </c>
      <c r="B58" s="61" t="s">
        <v>242</v>
      </c>
      <c r="C58" s="281">
        <f>C59</f>
        <v>1000</v>
      </c>
      <c r="D58" s="281">
        <v>0</v>
      </c>
      <c r="E58" s="281">
        <v>0</v>
      </c>
      <c r="F58" s="99"/>
      <c r="G58" s="99"/>
      <c r="H58" s="99"/>
    </row>
    <row r="59" spans="1:9" s="39" customFormat="1" ht="15.75">
      <c r="A59" s="52" t="s">
        <v>244</v>
      </c>
      <c r="B59" s="61" t="s">
        <v>31</v>
      </c>
      <c r="C59" s="281">
        <f>C60</f>
        <v>1000</v>
      </c>
      <c r="D59" s="281">
        <v>0</v>
      </c>
      <c r="E59" s="281">
        <v>0</v>
      </c>
      <c r="F59" s="99"/>
      <c r="G59" s="99"/>
      <c r="H59" s="99"/>
    </row>
    <row r="60" spans="1:9" s="39" customFormat="1" ht="15.75">
      <c r="A60" s="52" t="s">
        <v>122</v>
      </c>
      <c r="B60" s="61" t="s">
        <v>31</v>
      </c>
      <c r="C60" s="281">
        <v>1000</v>
      </c>
      <c r="D60" s="281">
        <v>0</v>
      </c>
      <c r="E60" s="281">
        <v>0</v>
      </c>
      <c r="F60" s="99"/>
      <c r="G60" s="99"/>
      <c r="H60" s="99"/>
    </row>
    <row r="61" spans="1:9" s="39" customFormat="1" ht="15.75">
      <c r="A61" s="75" t="s">
        <v>19</v>
      </c>
      <c r="B61" s="76" t="s">
        <v>20</v>
      </c>
      <c r="C61" s="278">
        <f>C64+C70+C74+C81+C85+C68</f>
        <v>9744979.6799999997</v>
      </c>
      <c r="D61" s="278">
        <f>D63+D70+D74+D81+D85</f>
        <v>9518979.6799999997</v>
      </c>
      <c r="E61" s="278">
        <f>E63+E70+E74+E81+E85</f>
        <v>9518979.6799999997</v>
      </c>
      <c r="F61" s="99"/>
      <c r="G61" s="99"/>
      <c r="H61" s="99"/>
    </row>
    <row r="62" spans="1:9" s="39" customFormat="1" ht="47.25">
      <c r="A62" s="75" t="s">
        <v>172</v>
      </c>
      <c r="B62" s="76" t="s">
        <v>171</v>
      </c>
      <c r="C62" s="278">
        <f>C63+C70+C74+C81</f>
        <v>9743979.6799999997</v>
      </c>
      <c r="D62" s="278">
        <f>D63+D70+D74+D81</f>
        <v>9517979.6799999997</v>
      </c>
      <c r="E62" s="278">
        <f>E63+E70+E74+E81</f>
        <v>9517979.6799999997</v>
      </c>
      <c r="F62" s="99"/>
      <c r="G62" s="177"/>
      <c r="H62" s="177"/>
      <c r="I62" s="177"/>
    </row>
    <row r="63" spans="1:9" s="39" customFormat="1" ht="31.5">
      <c r="A63" s="75" t="s">
        <v>391</v>
      </c>
      <c r="B63" s="76" t="s">
        <v>173</v>
      </c>
      <c r="C63" s="278">
        <f>C64+C68</f>
        <v>5493600</v>
      </c>
      <c r="D63" s="278">
        <f t="shared" ref="D63:E63" si="29">D64+D68</f>
        <v>5257700</v>
      </c>
      <c r="E63" s="278">
        <f t="shared" si="29"/>
        <v>5257700</v>
      </c>
      <c r="F63" s="99"/>
      <c r="G63" s="117"/>
      <c r="H63" s="117"/>
      <c r="I63" s="117"/>
    </row>
    <row r="64" spans="1:9" s="39" customFormat="1" ht="15.75">
      <c r="A64" s="52" t="s">
        <v>392</v>
      </c>
      <c r="B64" s="61" t="s">
        <v>174</v>
      </c>
      <c r="C64" s="279">
        <f>C65</f>
        <v>5493600</v>
      </c>
      <c r="D64" s="279">
        <f t="shared" ref="D64:E64" si="30">D65</f>
        <v>5257700</v>
      </c>
      <c r="E64" s="279">
        <f t="shared" si="30"/>
        <v>5257700</v>
      </c>
      <c r="F64" s="99"/>
      <c r="G64" s="99"/>
      <c r="H64" s="99"/>
    </row>
    <row r="65" spans="1:8" s="39" customFormat="1" ht="31.5">
      <c r="A65" s="52" t="s">
        <v>393</v>
      </c>
      <c r="B65" s="61" t="s">
        <v>21</v>
      </c>
      <c r="C65" s="279">
        <f>C66</f>
        <v>5493600</v>
      </c>
      <c r="D65" s="279">
        <f t="shared" ref="D65:E65" si="31">D66</f>
        <v>5257700</v>
      </c>
      <c r="E65" s="279">
        <f t="shared" si="31"/>
        <v>5257700</v>
      </c>
      <c r="F65" s="99"/>
      <c r="G65" s="99"/>
      <c r="H65" s="99"/>
    </row>
    <row r="66" spans="1:8" s="39" customFormat="1" ht="31.5">
      <c r="A66" s="52" t="s">
        <v>394</v>
      </c>
      <c r="B66" s="61" t="s">
        <v>21</v>
      </c>
      <c r="C66" s="279">
        <f>безвозм.пост.!C3</f>
        <v>5493600</v>
      </c>
      <c r="D66" s="279">
        <f>безвозм.пост.!D3</f>
        <v>5257700</v>
      </c>
      <c r="E66" s="279">
        <f>безвозм.пост.!E3</f>
        <v>5257700</v>
      </c>
      <c r="F66" s="99"/>
      <c r="G66" s="99"/>
      <c r="H66" s="99"/>
    </row>
    <row r="67" spans="1:8" s="39" customFormat="1" ht="31.5">
      <c r="A67" s="52" t="s">
        <v>395</v>
      </c>
      <c r="B67" s="61" t="s">
        <v>240</v>
      </c>
      <c r="C67" s="279">
        <f>C68</f>
        <v>0</v>
      </c>
      <c r="D67" s="279">
        <f t="shared" ref="D67:E68" si="32">D68</f>
        <v>0</v>
      </c>
      <c r="E67" s="279">
        <f t="shared" si="32"/>
        <v>0</v>
      </c>
      <c r="F67" s="99"/>
      <c r="G67" s="99"/>
      <c r="H67" s="99"/>
    </row>
    <row r="68" spans="1:8" s="39" customFormat="1" ht="31.5">
      <c r="A68" s="52" t="s">
        <v>396</v>
      </c>
      <c r="B68" s="61" t="s">
        <v>109</v>
      </c>
      <c r="C68" s="279">
        <f>C69</f>
        <v>0</v>
      </c>
      <c r="D68" s="279">
        <f t="shared" si="32"/>
        <v>0</v>
      </c>
      <c r="E68" s="279">
        <f t="shared" si="32"/>
        <v>0</v>
      </c>
      <c r="F68" s="99"/>
      <c r="G68" s="99"/>
      <c r="H68" s="99"/>
    </row>
    <row r="69" spans="1:8" s="39" customFormat="1" ht="31.5">
      <c r="A69" s="86" t="s">
        <v>397</v>
      </c>
      <c r="B69" s="61" t="s">
        <v>109</v>
      </c>
      <c r="C69" s="279">
        <f>безвозм.пост.!C4</f>
        <v>0</v>
      </c>
      <c r="D69" s="279">
        <f>безвозм.пост.!D4</f>
        <v>0</v>
      </c>
      <c r="E69" s="279">
        <f>безвозм.пост.!E4</f>
        <v>0</v>
      </c>
      <c r="F69" s="99"/>
      <c r="G69" s="99"/>
      <c r="H69" s="99"/>
    </row>
    <row r="70" spans="1:8" s="53" customFormat="1" ht="31.5">
      <c r="A70" s="78" t="s">
        <v>398</v>
      </c>
      <c r="B70" s="76" t="s">
        <v>176</v>
      </c>
      <c r="C70" s="278">
        <f>C71</f>
        <v>0</v>
      </c>
      <c r="D70" s="278">
        <f t="shared" ref="D70:E71" si="33">D71</f>
        <v>0</v>
      </c>
      <c r="E70" s="278">
        <f t="shared" si="33"/>
        <v>0</v>
      </c>
      <c r="F70" s="109"/>
      <c r="G70" s="109"/>
      <c r="H70" s="109"/>
    </row>
    <row r="71" spans="1:8" s="39" customFormat="1" ht="15.75">
      <c r="A71" s="79" t="s">
        <v>399</v>
      </c>
      <c r="B71" s="61" t="s">
        <v>175</v>
      </c>
      <c r="C71" s="279">
        <f>C72</f>
        <v>0</v>
      </c>
      <c r="D71" s="279">
        <f t="shared" si="33"/>
        <v>0</v>
      </c>
      <c r="E71" s="279">
        <f t="shared" si="33"/>
        <v>0</v>
      </c>
      <c r="F71" s="99"/>
      <c r="G71" s="99"/>
      <c r="H71" s="99"/>
    </row>
    <row r="72" spans="1:8" s="39" customFormat="1" ht="15.75">
      <c r="A72" s="79" t="s">
        <v>400</v>
      </c>
      <c r="B72" s="80" t="s">
        <v>23</v>
      </c>
      <c r="C72" s="279">
        <f>C73</f>
        <v>0</v>
      </c>
      <c r="D72" s="279">
        <f t="shared" ref="D72:E72" si="34">D73</f>
        <v>0</v>
      </c>
      <c r="E72" s="279">
        <f t="shared" si="34"/>
        <v>0</v>
      </c>
      <c r="F72" s="99"/>
      <c r="G72" s="99"/>
      <c r="H72" s="99"/>
    </row>
    <row r="73" spans="1:8" s="39" customFormat="1" ht="15.75">
      <c r="A73" s="79" t="s">
        <v>401</v>
      </c>
      <c r="B73" s="80" t="s">
        <v>23</v>
      </c>
      <c r="C73" s="279">
        <f>безвозм.пост.!C9</f>
        <v>0</v>
      </c>
      <c r="D73" s="279">
        <f>безвозм.пост.!D9</f>
        <v>0</v>
      </c>
      <c r="E73" s="279">
        <f>безвозм.пост.!E9</f>
        <v>0</v>
      </c>
      <c r="F73" s="99"/>
      <c r="G73" s="99"/>
      <c r="H73" s="99"/>
    </row>
    <row r="74" spans="1:8" s="53" customFormat="1" ht="31.5">
      <c r="A74" s="87" t="s">
        <v>402</v>
      </c>
      <c r="B74" s="88" t="s">
        <v>177</v>
      </c>
      <c r="C74" s="278">
        <f>C75+C78</f>
        <v>205000</v>
      </c>
      <c r="D74" s="278">
        <f t="shared" ref="D74:E74" si="35">D75+D78</f>
        <v>214900</v>
      </c>
      <c r="E74" s="278">
        <f t="shared" si="35"/>
        <v>214900</v>
      </c>
      <c r="F74" s="109"/>
      <c r="G74" s="109"/>
      <c r="H74" s="109"/>
    </row>
    <row r="75" spans="1:8" s="39" customFormat="1" ht="47.25">
      <c r="A75" s="110" t="s">
        <v>403</v>
      </c>
      <c r="B75" s="80" t="s">
        <v>178</v>
      </c>
      <c r="C75" s="279">
        <f>C76</f>
        <v>205000</v>
      </c>
      <c r="D75" s="279">
        <f t="shared" ref="D75:E75" si="36">D76</f>
        <v>214900</v>
      </c>
      <c r="E75" s="279">
        <f t="shared" si="36"/>
        <v>214900</v>
      </c>
      <c r="F75" s="99"/>
      <c r="G75" s="99"/>
      <c r="H75" s="99"/>
    </row>
    <row r="76" spans="1:8" s="39" customFormat="1" ht="47.25">
      <c r="A76" s="110" t="s">
        <v>404</v>
      </c>
      <c r="B76" s="61" t="s">
        <v>22</v>
      </c>
      <c r="C76" s="279">
        <f>C77</f>
        <v>205000</v>
      </c>
      <c r="D76" s="279">
        <f t="shared" ref="D76:E76" si="37">D77</f>
        <v>214900</v>
      </c>
      <c r="E76" s="279">
        <f t="shared" si="37"/>
        <v>214900</v>
      </c>
      <c r="F76" s="99"/>
      <c r="G76" s="99"/>
      <c r="H76" s="99"/>
    </row>
    <row r="77" spans="1:8" s="39" customFormat="1" ht="47.25">
      <c r="A77" s="110" t="s">
        <v>405</v>
      </c>
      <c r="B77" s="61" t="s">
        <v>22</v>
      </c>
      <c r="C77" s="279">
        <f>безвозм.пост.!C5</f>
        <v>205000</v>
      </c>
      <c r="D77" s="279">
        <f>безвозм.пост.!D5</f>
        <v>214900</v>
      </c>
      <c r="E77" s="279">
        <f>безвозм.пост.!E5</f>
        <v>214900</v>
      </c>
      <c r="F77" s="99"/>
      <c r="G77" s="99"/>
      <c r="H77" s="99"/>
    </row>
    <row r="78" spans="1:8" s="39" customFormat="1" ht="63" hidden="1">
      <c r="A78" s="178" t="s">
        <v>406</v>
      </c>
      <c r="B78" s="179" t="s">
        <v>333</v>
      </c>
      <c r="C78" s="279">
        <f>C79</f>
        <v>0</v>
      </c>
      <c r="D78" s="279">
        <f t="shared" ref="D78:E78" si="38">D79</f>
        <v>0</v>
      </c>
      <c r="E78" s="279">
        <f t="shared" si="38"/>
        <v>0</v>
      </c>
      <c r="F78" s="99"/>
      <c r="G78" s="99"/>
      <c r="H78" s="99"/>
    </row>
    <row r="79" spans="1:8" s="39" customFormat="1" ht="63" hidden="1">
      <c r="A79" s="178" t="s">
        <v>407</v>
      </c>
      <c r="B79" s="179" t="s">
        <v>334</v>
      </c>
      <c r="C79" s="279">
        <f>C80</f>
        <v>0</v>
      </c>
      <c r="D79" s="279">
        <f>D80</f>
        <v>0</v>
      </c>
      <c r="E79" s="279">
        <f>E80</f>
        <v>0</v>
      </c>
      <c r="F79" s="99"/>
      <c r="G79" s="99"/>
      <c r="H79" s="99"/>
    </row>
    <row r="80" spans="1:8" s="39" customFormat="1" ht="63" hidden="1">
      <c r="A80" s="178" t="s">
        <v>408</v>
      </c>
      <c r="B80" s="179" t="s">
        <v>334</v>
      </c>
      <c r="C80" s="279">
        <f>безвозм.пост.!C60</f>
        <v>0</v>
      </c>
      <c r="D80" s="279">
        <f>безвозм.пост.!D60</f>
        <v>0</v>
      </c>
      <c r="E80" s="279">
        <f>безвозм.пост.!E60</f>
        <v>0</v>
      </c>
      <c r="F80" s="99"/>
      <c r="G80" s="99"/>
      <c r="H80" s="99"/>
    </row>
    <row r="81" spans="1:8" s="53" customFormat="1" ht="15.75">
      <c r="A81" s="78" t="s">
        <v>412</v>
      </c>
      <c r="B81" s="111" t="s">
        <v>179</v>
      </c>
      <c r="C81" s="278">
        <f>C82</f>
        <v>4045379.6799999997</v>
      </c>
      <c r="D81" s="278">
        <f t="shared" ref="D81:E81" si="39">D82</f>
        <v>4045379.6799999997</v>
      </c>
      <c r="E81" s="278">
        <f t="shared" si="39"/>
        <v>4045379.6799999997</v>
      </c>
      <c r="F81" s="109"/>
      <c r="G81" s="109"/>
      <c r="H81" s="109"/>
    </row>
    <row r="82" spans="1:8" s="39" customFormat="1" ht="63">
      <c r="A82" s="79" t="s">
        <v>411</v>
      </c>
      <c r="B82" s="61" t="s">
        <v>180</v>
      </c>
      <c r="C82" s="279">
        <f>C83</f>
        <v>4045379.6799999997</v>
      </c>
      <c r="D82" s="279">
        <f t="shared" ref="D82:E82" si="40">D83</f>
        <v>4045379.6799999997</v>
      </c>
      <c r="E82" s="279">
        <f t="shared" si="40"/>
        <v>4045379.6799999997</v>
      </c>
      <c r="F82" s="99"/>
      <c r="G82" s="99"/>
      <c r="H82" s="99"/>
    </row>
    <row r="83" spans="1:8" s="39" customFormat="1" ht="78.75">
      <c r="A83" s="52" t="s">
        <v>410</v>
      </c>
      <c r="B83" s="61" t="s">
        <v>24</v>
      </c>
      <c r="C83" s="279">
        <f>C84</f>
        <v>4045379.6799999997</v>
      </c>
      <c r="D83" s="279">
        <f t="shared" ref="D83:E83" si="41">D84</f>
        <v>4045379.6799999997</v>
      </c>
      <c r="E83" s="279">
        <f t="shared" si="41"/>
        <v>4045379.6799999997</v>
      </c>
      <c r="F83" s="99"/>
      <c r="G83" s="99"/>
      <c r="H83" s="99"/>
    </row>
    <row r="84" spans="1:8" s="39" customFormat="1" ht="78.75">
      <c r="A84" s="52" t="s">
        <v>409</v>
      </c>
      <c r="B84" s="61" t="s">
        <v>24</v>
      </c>
      <c r="C84" s="279">
        <f>безвозм.пост.!C18</f>
        <v>4045379.6799999997</v>
      </c>
      <c r="D84" s="279">
        <f>безвозм.пост.!D18</f>
        <v>4045379.6799999997</v>
      </c>
      <c r="E84" s="279">
        <f>безвозм.пост.!E18</f>
        <v>4045379.6799999997</v>
      </c>
      <c r="F84" s="99"/>
      <c r="G84" s="99"/>
      <c r="H84" s="99"/>
    </row>
    <row r="85" spans="1:8" s="53" customFormat="1" ht="31.5">
      <c r="A85" s="112" t="s">
        <v>246</v>
      </c>
      <c r="B85" s="76" t="s">
        <v>413</v>
      </c>
      <c r="C85" s="280">
        <f>C86</f>
        <v>1000</v>
      </c>
      <c r="D85" s="280">
        <f t="shared" ref="D85:E87" si="42">D86</f>
        <v>1000</v>
      </c>
      <c r="E85" s="280">
        <f t="shared" si="42"/>
        <v>1000</v>
      </c>
      <c r="F85" s="109"/>
      <c r="G85" s="109"/>
      <c r="H85" s="109"/>
    </row>
    <row r="86" spans="1:8" s="39" customFormat="1" ht="31.5">
      <c r="A86" s="113" t="s">
        <v>414</v>
      </c>
      <c r="B86" s="114" t="s">
        <v>247</v>
      </c>
      <c r="C86" s="281">
        <f>C87</f>
        <v>1000</v>
      </c>
      <c r="D86" s="281">
        <f t="shared" si="42"/>
        <v>1000</v>
      </c>
      <c r="E86" s="281">
        <f t="shared" si="42"/>
        <v>1000</v>
      </c>
      <c r="F86" s="99"/>
      <c r="G86" s="99"/>
      <c r="H86" s="99"/>
    </row>
    <row r="87" spans="1:8" s="39" customFormat="1" ht="47.25">
      <c r="A87" s="113" t="s">
        <v>415</v>
      </c>
      <c r="B87" s="114" t="s">
        <v>216</v>
      </c>
      <c r="C87" s="281">
        <f>C88</f>
        <v>1000</v>
      </c>
      <c r="D87" s="281">
        <f t="shared" si="42"/>
        <v>1000</v>
      </c>
      <c r="E87" s="281">
        <f t="shared" si="42"/>
        <v>1000</v>
      </c>
      <c r="F87" s="99"/>
      <c r="G87" s="99"/>
      <c r="H87" s="99"/>
    </row>
    <row r="88" spans="1:8" s="39" customFormat="1" ht="47.25">
      <c r="A88" s="113" t="s">
        <v>416</v>
      </c>
      <c r="B88" s="114" t="s">
        <v>216</v>
      </c>
      <c r="C88" s="281">
        <v>1000</v>
      </c>
      <c r="D88" s="281">
        <v>1000</v>
      </c>
      <c r="E88" s="281">
        <v>1000</v>
      </c>
      <c r="F88" s="99"/>
      <c r="G88" s="99"/>
      <c r="H88" s="99"/>
    </row>
    <row r="89" spans="1:8" s="39" customFormat="1" ht="15.75">
      <c r="A89" s="75" t="s">
        <v>25</v>
      </c>
      <c r="B89" s="197"/>
      <c r="C89" s="198">
        <f>C12+C61</f>
        <v>17500000</v>
      </c>
      <c r="D89" s="198">
        <f>D12+D61</f>
        <v>17000000</v>
      </c>
      <c r="E89" s="198">
        <f>E12+E61</f>
        <v>17200000</v>
      </c>
      <c r="F89" s="99"/>
      <c r="G89" s="99"/>
      <c r="H89" s="115"/>
    </row>
    <row r="90" spans="1:8" s="39" customFormat="1">
      <c r="A90" s="99"/>
      <c r="B90" s="101"/>
      <c r="C90" s="116"/>
      <c r="D90" s="99"/>
      <c r="E90" s="99"/>
      <c r="F90" s="99"/>
      <c r="G90" s="99"/>
      <c r="H90" s="99"/>
    </row>
    <row r="91" spans="1:8" s="39" customFormat="1">
      <c r="A91" s="99"/>
      <c r="B91" s="101"/>
      <c r="C91" s="115"/>
      <c r="D91" s="115"/>
      <c r="E91" s="115"/>
      <c r="F91" s="99"/>
      <c r="G91" s="99"/>
      <c r="H91" s="99"/>
    </row>
    <row r="92" spans="1:8" s="39" customFormat="1">
      <c r="A92" s="99"/>
      <c r="B92" s="101"/>
      <c r="C92" s="117"/>
      <c r="D92" s="99"/>
      <c r="E92" s="99"/>
      <c r="F92" s="99"/>
      <c r="G92" s="99"/>
      <c r="H92" s="99"/>
    </row>
    <row r="93" spans="1:8">
      <c r="C93" s="128"/>
      <c r="D93" s="128"/>
    </row>
    <row r="95" spans="1:8">
      <c r="C95" s="195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60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B6" sqref="B6:D6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363" t="s">
        <v>202</v>
      </c>
      <c r="C1" s="363"/>
      <c r="D1" s="363"/>
    </row>
    <row r="2" spans="1:4" ht="15.75">
      <c r="B2" s="364" t="s">
        <v>33</v>
      </c>
      <c r="C2" s="364"/>
      <c r="D2" s="364"/>
    </row>
    <row r="3" spans="1:4" ht="15.75">
      <c r="B3" s="364" t="s">
        <v>123</v>
      </c>
      <c r="C3" s="364"/>
      <c r="D3" s="364"/>
    </row>
    <row r="4" spans="1:4" ht="15.75">
      <c r="B4" s="364" t="s">
        <v>27</v>
      </c>
      <c r="C4" s="364"/>
      <c r="D4" s="364"/>
    </row>
    <row r="5" spans="1:4" ht="15.75">
      <c r="B5" s="364" t="s">
        <v>28</v>
      </c>
      <c r="C5" s="364"/>
      <c r="D5" s="364"/>
    </row>
    <row r="6" spans="1:4" ht="15.75" customHeight="1">
      <c r="B6" s="355" t="s">
        <v>511</v>
      </c>
      <c r="C6" s="355"/>
      <c r="D6" s="355"/>
    </row>
    <row r="7" spans="1:4" ht="15.75">
      <c r="A7" s="89"/>
      <c r="B7" s="365"/>
      <c r="C7" s="365"/>
      <c r="D7" s="365"/>
    </row>
    <row r="8" spans="1:4" ht="37.5" customHeight="1">
      <c r="A8" s="361" t="s">
        <v>499</v>
      </c>
      <c r="B8" s="361"/>
      <c r="C8" s="362"/>
      <c r="D8" s="362"/>
    </row>
    <row r="9" spans="1:4" ht="41.25" customHeight="1">
      <c r="A9" s="89"/>
      <c r="B9" s="89"/>
      <c r="C9" s="89"/>
      <c r="D9" s="89"/>
    </row>
    <row r="10" spans="1:4" ht="15.75">
      <c r="A10" s="41" t="s">
        <v>34</v>
      </c>
      <c r="B10" s="358" t="s">
        <v>42</v>
      </c>
      <c r="C10" s="359"/>
      <c r="D10" s="360"/>
    </row>
    <row r="11" spans="1:4" ht="15.75">
      <c r="A11" s="90">
        <v>1</v>
      </c>
      <c r="B11" s="90" t="s">
        <v>150</v>
      </c>
      <c r="C11" s="90" t="s">
        <v>262</v>
      </c>
      <c r="D11" s="90" t="s">
        <v>380</v>
      </c>
    </row>
    <row r="12" spans="1:4" ht="31.5">
      <c r="A12" s="91" t="str">
        <f>'Пр. 2'!B66</f>
        <v>Дотации бюджетам сельских поселений на выравнивание бюджетной обеспеченности</v>
      </c>
      <c r="B12" s="66">
        <f>'Пр. 2'!C66</f>
        <v>5493600</v>
      </c>
      <c r="C12" s="66">
        <f>'Пр. 2'!D66</f>
        <v>5257700</v>
      </c>
      <c r="D12" s="66">
        <f>'Пр. 2'!E66</f>
        <v>5257700</v>
      </c>
    </row>
    <row r="13" spans="1:4" ht="36.75" customHeight="1">
      <c r="A13" s="91" t="s">
        <v>109</v>
      </c>
      <c r="B13" s="66">
        <f>'Пр. 2'!C69</f>
        <v>0</v>
      </c>
      <c r="C13" s="66">
        <f>'Пр. 2'!D69</f>
        <v>0</v>
      </c>
      <c r="D13" s="66">
        <f>'Пр. 2'!E69</f>
        <v>0</v>
      </c>
    </row>
    <row r="14" spans="1:4" ht="15.75">
      <c r="A14" s="81" t="s">
        <v>23</v>
      </c>
      <c r="B14" s="66">
        <f>безвозм.пост.!C9</f>
        <v>0</v>
      </c>
      <c r="C14" s="66">
        <f>'Пр. 2'!D73</f>
        <v>0</v>
      </c>
      <c r="D14" s="66">
        <f>'Пр. 2'!E73</f>
        <v>0</v>
      </c>
    </row>
    <row r="15" spans="1:4" ht="54" customHeight="1">
      <c r="A15" s="60" t="s">
        <v>22</v>
      </c>
      <c r="B15" s="66">
        <f>'Пр. 2'!C77</f>
        <v>205000</v>
      </c>
      <c r="C15" s="66">
        <f>'Пр. 2'!D77</f>
        <v>214900</v>
      </c>
      <c r="D15" s="66">
        <f>'Пр. 2'!E77</f>
        <v>214900</v>
      </c>
    </row>
    <row r="16" spans="1:4" ht="15.75">
      <c r="A16" s="44" t="s">
        <v>35</v>
      </c>
      <c r="B16" s="92">
        <f>SUM(B12:B15)</f>
        <v>5698600</v>
      </c>
      <c r="C16" s="92">
        <f>SUM(C12:C15)</f>
        <v>5472600</v>
      </c>
      <c r="D16" s="92">
        <f>SUM(D12:D15)</f>
        <v>5472600</v>
      </c>
    </row>
    <row r="18" spans="2:4">
      <c r="B18" s="35"/>
      <c r="C18" s="35"/>
      <c r="D18" s="35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activeCell="B6" sqref="B6"/>
    </sheetView>
  </sheetViews>
  <sheetFormatPr defaultRowHeight="15"/>
  <cols>
    <col min="1" max="1" width="28" customWidth="1"/>
    <col min="2" max="2" width="112.7109375" customWidth="1"/>
  </cols>
  <sheetData>
    <row r="1" spans="1:2" ht="15.75">
      <c r="B1" s="54" t="s">
        <v>203</v>
      </c>
    </row>
    <row r="2" spans="1:2" ht="15.75">
      <c r="B2" s="29" t="s">
        <v>33</v>
      </c>
    </row>
    <row r="3" spans="1:2" ht="15.75">
      <c r="B3" s="29" t="s">
        <v>110</v>
      </c>
    </row>
    <row r="4" spans="1:2" ht="15.75">
      <c r="B4" s="29" t="s">
        <v>27</v>
      </c>
    </row>
    <row r="5" spans="1:2" ht="15.75">
      <c r="B5" s="29" t="s">
        <v>28</v>
      </c>
    </row>
    <row r="6" spans="1:2" ht="15.75">
      <c r="B6" s="304" t="s">
        <v>511</v>
      </c>
    </row>
    <row r="7" spans="1:2" ht="15.75">
      <c r="B7" s="29"/>
    </row>
    <row r="8" spans="1:2" ht="36.75" customHeight="1">
      <c r="A8" s="366" t="s">
        <v>500</v>
      </c>
      <c r="B8" s="366"/>
    </row>
    <row r="10" spans="1:2" ht="78.75">
      <c r="A10" s="30" t="s">
        <v>39</v>
      </c>
      <c r="B10" s="30" t="s">
        <v>34</v>
      </c>
    </row>
    <row r="11" spans="1:2" ht="15.75">
      <c r="A11" s="30">
        <v>1</v>
      </c>
      <c r="B11" s="11">
        <v>2</v>
      </c>
    </row>
    <row r="12" spans="1:2" ht="15.75">
      <c r="A12" s="271">
        <v>182</v>
      </c>
      <c r="B12" s="13" t="s">
        <v>36</v>
      </c>
    </row>
    <row r="13" spans="1:2" ht="47.25">
      <c r="A13" s="108" t="s">
        <v>6</v>
      </c>
      <c r="B13" s="61" t="s">
        <v>337</v>
      </c>
    </row>
    <row r="14" spans="1:2" ht="63">
      <c r="A14" s="108" t="s">
        <v>7</v>
      </c>
      <c r="B14" s="61" t="s">
        <v>385</v>
      </c>
    </row>
    <row r="15" spans="1:2" ht="31.5">
      <c r="A15" s="108" t="s">
        <v>8</v>
      </c>
      <c r="B15" s="61" t="s">
        <v>37</v>
      </c>
    </row>
    <row r="16" spans="1:2" ht="15.75">
      <c r="A16" s="108" t="s">
        <v>322</v>
      </c>
      <c r="B16" s="61" t="s">
        <v>323</v>
      </c>
    </row>
    <row r="17" spans="1:5" ht="31.5">
      <c r="A17" s="108" t="s">
        <v>11</v>
      </c>
      <c r="B17" s="61" t="s">
        <v>26</v>
      </c>
    </row>
    <row r="18" spans="1:5" ht="31.5">
      <c r="A18" s="108" t="s">
        <v>13</v>
      </c>
      <c r="B18" s="61" t="s">
        <v>14</v>
      </c>
    </row>
    <row r="19" spans="1:5" ht="31.5">
      <c r="A19" s="108" t="s">
        <v>15</v>
      </c>
      <c r="B19" s="61" t="s">
        <v>16</v>
      </c>
    </row>
    <row r="20" spans="1:5" ht="31.5">
      <c r="A20" s="271">
        <v>923</v>
      </c>
      <c r="B20" s="12" t="s">
        <v>121</v>
      </c>
    </row>
    <row r="21" spans="1:5" ht="47.25">
      <c r="A21" s="108" t="s">
        <v>111</v>
      </c>
      <c r="B21" s="61" t="s">
        <v>148</v>
      </c>
    </row>
    <row r="22" spans="1:5" ht="47.25">
      <c r="A22" s="108" t="s">
        <v>112</v>
      </c>
      <c r="B22" s="108" t="s">
        <v>338</v>
      </c>
    </row>
    <row r="23" spans="1:5" ht="15.75">
      <c r="A23" s="108" t="s">
        <v>423</v>
      </c>
      <c r="B23" s="61" t="s">
        <v>113</v>
      </c>
    </row>
    <row r="24" spans="1:5" ht="51" customHeight="1">
      <c r="A24" s="108" t="s">
        <v>114</v>
      </c>
      <c r="B24" s="61" t="s">
        <v>340</v>
      </c>
    </row>
    <row r="25" spans="1:5" ht="31.5">
      <c r="A25" s="108" t="s">
        <v>115</v>
      </c>
      <c r="B25" s="61" t="s">
        <v>116</v>
      </c>
    </row>
    <row r="26" spans="1:5" s="185" customFormat="1" ht="15.75">
      <c r="A26" s="227" t="s">
        <v>149</v>
      </c>
      <c r="B26" s="231" t="s">
        <v>38</v>
      </c>
    </row>
    <row r="27" spans="1:5" s="185" customFormat="1" ht="15.75">
      <c r="A27" s="272" t="s">
        <v>122</v>
      </c>
      <c r="B27" s="232" t="s">
        <v>31</v>
      </c>
    </row>
    <row r="28" spans="1:5" s="185" customFormat="1" ht="47.25">
      <c r="A28" s="227" t="s">
        <v>422</v>
      </c>
      <c r="B28" s="228" t="s">
        <v>421</v>
      </c>
      <c r="E28" s="230"/>
    </row>
    <row r="29" spans="1:5" s="185" customFormat="1" ht="47.25" customHeight="1">
      <c r="A29" s="227" t="s">
        <v>420</v>
      </c>
      <c r="B29" s="229" t="s">
        <v>419</v>
      </c>
    </row>
    <row r="30" spans="1:5" ht="15.75">
      <c r="A30" s="108" t="s">
        <v>394</v>
      </c>
      <c r="B30" s="61" t="s">
        <v>21</v>
      </c>
    </row>
    <row r="31" spans="1:5" ht="15.75">
      <c r="A31" s="240" t="s">
        <v>397</v>
      </c>
      <c r="B31" s="61" t="s">
        <v>109</v>
      </c>
    </row>
    <row r="32" spans="1:5" ht="15.75">
      <c r="A32" s="273" t="s">
        <v>401</v>
      </c>
      <c r="B32" s="80" t="s">
        <v>23</v>
      </c>
    </row>
    <row r="33" spans="1:2" ht="31.5">
      <c r="A33" s="108" t="s">
        <v>405</v>
      </c>
      <c r="B33" s="61" t="s">
        <v>22</v>
      </c>
    </row>
    <row r="34" spans="1:2" ht="31.5">
      <c r="A34" s="274" t="s">
        <v>408</v>
      </c>
      <c r="B34" s="179" t="s">
        <v>334</v>
      </c>
    </row>
    <row r="35" spans="1:2" s="185" customFormat="1" ht="47.25">
      <c r="A35" s="227" t="s">
        <v>418</v>
      </c>
      <c r="B35" s="228" t="s">
        <v>417</v>
      </c>
    </row>
    <row r="36" spans="1:2" ht="47.25">
      <c r="A36" s="108" t="s">
        <v>409</v>
      </c>
      <c r="B36" s="61" t="s">
        <v>24</v>
      </c>
    </row>
    <row r="37" spans="1:2" ht="31.5">
      <c r="A37" s="275" t="s">
        <v>416</v>
      </c>
      <c r="B37" s="114" t="s">
        <v>216</v>
      </c>
    </row>
  </sheetData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opLeftCell="A7" workbookViewId="0">
      <selection activeCell="D12" sqref="D12"/>
    </sheetView>
  </sheetViews>
  <sheetFormatPr defaultRowHeight="15"/>
  <cols>
    <col min="1" max="1" width="28.140625" style="38" customWidth="1"/>
    <col min="2" max="2" width="44.28515625" style="38" customWidth="1"/>
    <col min="3" max="5" width="15.85546875" style="38" customWidth="1"/>
  </cols>
  <sheetData>
    <row r="1" spans="1:5" ht="15.75">
      <c r="B1" s="119"/>
      <c r="C1" s="368" t="s">
        <v>204</v>
      </c>
      <c r="D1" s="368"/>
      <c r="E1" s="368"/>
    </row>
    <row r="2" spans="1:5" ht="15.75">
      <c r="C2" s="365" t="s">
        <v>33</v>
      </c>
      <c r="D2" s="365"/>
      <c r="E2" s="365"/>
    </row>
    <row r="3" spans="1:5" ht="15.75">
      <c r="C3" s="365" t="s">
        <v>110</v>
      </c>
      <c r="D3" s="365"/>
      <c r="E3" s="365"/>
    </row>
    <row r="4" spans="1:5" ht="15.75">
      <c r="C4" s="365" t="s">
        <v>27</v>
      </c>
      <c r="D4" s="365"/>
      <c r="E4" s="365"/>
    </row>
    <row r="5" spans="1:5" ht="15.75">
      <c r="C5" s="365" t="s">
        <v>28</v>
      </c>
      <c r="D5" s="365"/>
      <c r="E5" s="365"/>
    </row>
    <row r="6" spans="1:5" ht="15.75">
      <c r="C6" s="367" t="s">
        <v>511</v>
      </c>
      <c r="D6" s="367"/>
      <c r="E6" s="367"/>
    </row>
    <row r="7" spans="1:5" ht="15.75">
      <c r="B7" s="98"/>
    </row>
    <row r="8" spans="1:5" ht="30" customHeight="1">
      <c r="A8" s="339" t="s">
        <v>501</v>
      </c>
      <c r="B8" s="339"/>
      <c r="C8" s="339"/>
      <c r="D8" s="339"/>
      <c r="E8" s="339"/>
    </row>
    <row r="10" spans="1:5" ht="63">
      <c r="A10" s="41" t="s">
        <v>40</v>
      </c>
      <c r="B10" s="41" t="s">
        <v>41</v>
      </c>
      <c r="C10" s="358" t="s">
        <v>42</v>
      </c>
      <c r="D10" s="359"/>
      <c r="E10" s="360"/>
    </row>
    <row r="11" spans="1:5" ht="21" customHeight="1">
      <c r="A11" s="358"/>
      <c r="B11" s="360"/>
      <c r="C11" s="90" t="s">
        <v>150</v>
      </c>
      <c r="D11" s="90" t="s">
        <v>262</v>
      </c>
      <c r="E11" s="90" t="s">
        <v>380</v>
      </c>
    </row>
    <row r="12" spans="1:5" ht="47.25">
      <c r="A12" s="285" t="s">
        <v>43</v>
      </c>
      <c r="B12" s="240" t="s">
        <v>458</v>
      </c>
      <c r="C12" s="66">
        <f>C19+C14</f>
        <v>0</v>
      </c>
      <c r="D12" s="66">
        <f>D19+D14</f>
        <v>0</v>
      </c>
      <c r="E12" s="66">
        <f>E19+E14</f>
        <v>0</v>
      </c>
    </row>
    <row r="13" spans="1:5" ht="31.5">
      <c r="A13" s="223" t="s">
        <v>44</v>
      </c>
      <c r="B13" s="240" t="s">
        <v>455</v>
      </c>
      <c r="C13" s="66">
        <f>C23+C18</f>
        <v>0</v>
      </c>
      <c r="D13" s="66">
        <f>D23+D18</f>
        <v>0</v>
      </c>
      <c r="E13" s="66">
        <f>E23+E18</f>
        <v>0</v>
      </c>
    </row>
    <row r="14" spans="1:5" ht="31.5">
      <c r="A14" s="223" t="s">
        <v>45</v>
      </c>
      <c r="B14" s="240" t="s">
        <v>459</v>
      </c>
      <c r="C14" s="66">
        <f>C15</f>
        <v>-17500000</v>
      </c>
      <c r="D14" s="66">
        <f t="shared" ref="D14:E14" si="0">D15</f>
        <v>-17000000</v>
      </c>
      <c r="E14" s="66">
        <f t="shared" si="0"/>
        <v>-17200000</v>
      </c>
    </row>
    <row r="15" spans="1:5" ht="31.5">
      <c r="A15" s="223" t="s">
        <v>46</v>
      </c>
      <c r="B15" s="240" t="s">
        <v>47</v>
      </c>
      <c r="C15" s="66">
        <f>C16</f>
        <v>-17500000</v>
      </c>
      <c r="D15" s="66">
        <f t="shared" ref="D15:E16" si="1">D16</f>
        <v>-17000000</v>
      </c>
      <c r="E15" s="66">
        <f t="shared" si="1"/>
        <v>-17200000</v>
      </c>
    </row>
    <row r="16" spans="1:5" ht="31.5">
      <c r="A16" s="223" t="s">
        <v>48</v>
      </c>
      <c r="B16" s="240" t="s">
        <v>49</v>
      </c>
      <c r="C16" s="66">
        <f>C17</f>
        <v>-17500000</v>
      </c>
      <c r="D16" s="66">
        <f t="shared" si="1"/>
        <v>-17000000</v>
      </c>
      <c r="E16" s="66">
        <f t="shared" si="1"/>
        <v>-17200000</v>
      </c>
    </row>
    <row r="17" spans="1:5" ht="31.5">
      <c r="A17" s="223" t="s">
        <v>460</v>
      </c>
      <c r="B17" s="240" t="s">
        <v>50</v>
      </c>
      <c r="C17" s="66">
        <f>C18</f>
        <v>-17500000</v>
      </c>
      <c r="D17" s="66">
        <f t="shared" ref="D17:E17" si="2">D18</f>
        <v>-17000000</v>
      </c>
      <c r="E17" s="66">
        <f t="shared" si="2"/>
        <v>-17200000</v>
      </c>
    </row>
    <row r="18" spans="1:5" ht="31.5">
      <c r="A18" s="223" t="s">
        <v>181</v>
      </c>
      <c r="B18" s="240" t="s">
        <v>50</v>
      </c>
      <c r="C18" s="66">
        <f>-'Пр. 2'!C89</f>
        <v>-17500000</v>
      </c>
      <c r="D18" s="66">
        <f>-'Пр. 2'!D89</f>
        <v>-17000000</v>
      </c>
      <c r="E18" s="66">
        <f>-'Пр. 2'!E89</f>
        <v>-17200000</v>
      </c>
    </row>
    <row r="19" spans="1:5" ht="31.5">
      <c r="A19" s="223" t="s">
        <v>51</v>
      </c>
      <c r="B19" s="240" t="s">
        <v>52</v>
      </c>
      <c r="C19" s="66">
        <f>C20</f>
        <v>17500000</v>
      </c>
      <c r="D19" s="66">
        <f t="shared" ref="D19:E19" si="3">D20</f>
        <v>17000000</v>
      </c>
      <c r="E19" s="66">
        <f t="shared" si="3"/>
        <v>17200000</v>
      </c>
    </row>
    <row r="20" spans="1:5" ht="31.5">
      <c r="A20" s="223" t="s">
        <v>53</v>
      </c>
      <c r="B20" s="240" t="s">
        <v>54</v>
      </c>
      <c r="C20" s="66">
        <f>C21</f>
        <v>17500000</v>
      </c>
      <c r="D20" s="66">
        <f t="shared" ref="D20:E21" si="4">D21</f>
        <v>17000000</v>
      </c>
      <c r="E20" s="66">
        <f t="shared" si="4"/>
        <v>17200000</v>
      </c>
    </row>
    <row r="21" spans="1:5" ht="31.5">
      <c r="A21" s="223" t="s">
        <v>55</v>
      </c>
      <c r="B21" s="240" t="s">
        <v>56</v>
      </c>
      <c r="C21" s="66">
        <f>C22</f>
        <v>17500000</v>
      </c>
      <c r="D21" s="66">
        <f t="shared" si="4"/>
        <v>17000000</v>
      </c>
      <c r="E21" s="66">
        <f t="shared" si="4"/>
        <v>17200000</v>
      </c>
    </row>
    <row r="22" spans="1:5" ht="31.5">
      <c r="A22" s="223" t="s">
        <v>461</v>
      </c>
      <c r="B22" s="240" t="s">
        <v>57</v>
      </c>
      <c r="C22" s="66">
        <f>C23</f>
        <v>17500000</v>
      </c>
      <c r="D22" s="66">
        <f t="shared" ref="D22:E22" si="5">D23</f>
        <v>17000000</v>
      </c>
      <c r="E22" s="66">
        <f t="shared" si="5"/>
        <v>17200000</v>
      </c>
    </row>
    <row r="23" spans="1:5" ht="31.5">
      <c r="A23" s="223" t="s">
        <v>182</v>
      </c>
      <c r="B23" s="240" t="s">
        <v>57</v>
      </c>
      <c r="C23" s="66">
        <f>'Пр. 9'!G73</f>
        <v>17500000</v>
      </c>
      <c r="D23" s="66">
        <f>Пр.10!G71+у.у!A12</f>
        <v>17000000</v>
      </c>
      <c r="E23" s="66">
        <f>Пр.10!H71+у.у!B12</f>
        <v>17200000</v>
      </c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workbookViewId="0">
      <selection activeCell="E6" sqref="E6:F6"/>
    </sheetView>
  </sheetViews>
  <sheetFormatPr defaultColWidth="18.85546875" defaultRowHeight="15"/>
  <cols>
    <col min="1" max="1" width="18.5703125" customWidth="1"/>
    <col min="2" max="2" width="25.85546875" customWidth="1"/>
    <col min="3" max="3" width="36.42578125" customWidth="1"/>
    <col min="4" max="4" width="16" style="38" customWidth="1"/>
    <col min="5" max="5" width="15" customWidth="1"/>
    <col min="6" max="6" width="16" customWidth="1"/>
  </cols>
  <sheetData>
    <row r="1" spans="1:6" ht="15.75">
      <c r="E1" s="352" t="s">
        <v>127</v>
      </c>
      <c r="F1" s="352"/>
    </row>
    <row r="2" spans="1:6" ht="15.75">
      <c r="E2" s="375" t="s">
        <v>33</v>
      </c>
      <c r="F2" s="375"/>
    </row>
    <row r="3" spans="1:6" ht="15.75">
      <c r="E3" s="375" t="s">
        <v>110</v>
      </c>
      <c r="F3" s="375"/>
    </row>
    <row r="4" spans="1:6" ht="15.75">
      <c r="E4" s="375" t="s">
        <v>27</v>
      </c>
      <c r="F4" s="375"/>
    </row>
    <row r="5" spans="1:6" ht="15" customHeight="1">
      <c r="E5" s="375" t="s">
        <v>28</v>
      </c>
      <c r="F5" s="375"/>
    </row>
    <row r="6" spans="1:6" ht="15.75">
      <c r="E6" s="375" t="s">
        <v>511</v>
      </c>
      <c r="F6" s="375"/>
    </row>
    <row r="7" spans="1:6" ht="15.75">
      <c r="D7" s="98"/>
      <c r="E7" s="68"/>
      <c r="F7" s="68"/>
    </row>
    <row r="8" spans="1:6" ht="69" customHeight="1">
      <c r="A8" s="349" t="s">
        <v>502</v>
      </c>
      <c r="B8" s="373"/>
      <c r="C8" s="373"/>
      <c r="D8" s="373"/>
      <c r="E8" s="374"/>
      <c r="F8" s="374"/>
    </row>
    <row r="10" spans="1:6" ht="15.75">
      <c r="A10" s="369" t="s">
        <v>40</v>
      </c>
      <c r="B10" s="369"/>
      <c r="C10" s="369" t="s">
        <v>58</v>
      </c>
      <c r="D10" s="370" t="s">
        <v>42</v>
      </c>
      <c r="E10" s="371"/>
      <c r="F10" s="372"/>
    </row>
    <row r="11" spans="1:6" ht="94.5">
      <c r="A11" s="6" t="s">
        <v>63</v>
      </c>
      <c r="B11" s="20" t="s">
        <v>59</v>
      </c>
      <c r="C11" s="369"/>
      <c r="D11" s="90" t="s">
        <v>150</v>
      </c>
      <c r="E11" s="90" t="s">
        <v>262</v>
      </c>
      <c r="F11" s="90" t="s">
        <v>380</v>
      </c>
    </row>
    <row r="12" spans="1:6" ht="15.75">
      <c r="A12" s="5">
        <v>1</v>
      </c>
      <c r="B12" s="5">
        <v>2</v>
      </c>
      <c r="C12" s="5">
        <v>3</v>
      </c>
      <c r="D12" s="120">
        <v>4</v>
      </c>
      <c r="E12" s="18"/>
      <c r="F12" s="18"/>
    </row>
    <row r="13" spans="1:6" ht="63">
      <c r="A13" s="20">
        <v>923</v>
      </c>
      <c r="B13" s="10"/>
      <c r="C13" s="239" t="s">
        <v>121</v>
      </c>
      <c r="D13" s="121"/>
      <c r="E13" s="25"/>
      <c r="F13" s="25"/>
    </row>
    <row r="14" spans="1:6" ht="47.25">
      <c r="A14" s="226">
        <v>923</v>
      </c>
      <c r="B14" s="20" t="s">
        <v>60</v>
      </c>
      <c r="C14" s="239" t="s">
        <v>455</v>
      </c>
      <c r="D14" s="92">
        <f>D15+D16</f>
        <v>0</v>
      </c>
      <c r="E14" s="23">
        <f t="shared" ref="E14:F14" si="0">E15+E16</f>
        <v>0</v>
      </c>
      <c r="F14" s="23">
        <f t="shared" si="0"/>
        <v>0</v>
      </c>
    </row>
    <row r="15" spans="1:6" ht="50.25" customHeight="1">
      <c r="A15" s="226">
        <v>923</v>
      </c>
      <c r="B15" s="226" t="s">
        <v>61</v>
      </c>
      <c r="C15" s="14" t="s">
        <v>456</v>
      </c>
      <c r="D15" s="122">
        <f>'Пр. 5'!C14</f>
        <v>-17500000</v>
      </c>
      <c r="E15" s="24">
        <f>'Пр. 5'!D14</f>
        <v>-17000000</v>
      </c>
      <c r="F15" s="24">
        <f>'Пр. 5'!E14</f>
        <v>-17200000</v>
      </c>
    </row>
    <row r="16" spans="1:6" ht="49.5" customHeight="1">
      <c r="A16" s="226">
        <v>923</v>
      </c>
      <c r="B16" s="226" t="s">
        <v>62</v>
      </c>
      <c r="C16" s="14" t="s">
        <v>457</v>
      </c>
      <c r="D16" s="122">
        <f>'Пр. 5'!C19</f>
        <v>17500000</v>
      </c>
      <c r="E16" s="24">
        <f>'Пр. 5'!D19</f>
        <v>17000000</v>
      </c>
      <c r="F16" s="24">
        <f>'Пр. 5'!E19</f>
        <v>17200000</v>
      </c>
    </row>
  </sheetData>
  <mergeCells count="10">
    <mergeCell ref="A10:B10"/>
    <mergeCell ref="C10:C11"/>
    <mergeCell ref="D10:F10"/>
    <mergeCell ref="A8:F8"/>
    <mergeCell ref="E1:F1"/>
    <mergeCell ref="E2:F2"/>
    <mergeCell ref="E3:F3"/>
    <mergeCell ref="E4:F4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topLeftCell="A34" workbookViewId="0">
      <selection activeCell="A41" sqref="A41:D41"/>
    </sheetView>
  </sheetViews>
  <sheetFormatPr defaultRowHeight="15"/>
  <cols>
    <col min="1" max="1" width="76.140625" style="118" customWidth="1"/>
    <col min="2" max="2" width="11.42578125" style="216" customWidth="1"/>
    <col min="3" max="3" width="17" style="124" customWidth="1"/>
    <col min="4" max="4" width="12.7109375" style="38" customWidth="1"/>
    <col min="5" max="5" width="17.7109375" style="38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368" t="s">
        <v>199</v>
      </c>
      <c r="D1" s="368"/>
      <c r="E1" s="368"/>
    </row>
    <row r="2" spans="1:5" ht="15.75">
      <c r="C2" s="365" t="s">
        <v>33</v>
      </c>
      <c r="D2" s="365"/>
      <c r="E2" s="365"/>
    </row>
    <row r="3" spans="1:5" ht="15.75">
      <c r="C3" s="365" t="s">
        <v>110</v>
      </c>
      <c r="D3" s="365"/>
      <c r="E3" s="365"/>
    </row>
    <row r="4" spans="1:5" ht="15.75">
      <c r="C4" s="365" t="s">
        <v>27</v>
      </c>
      <c r="D4" s="365"/>
      <c r="E4" s="365"/>
    </row>
    <row r="5" spans="1:5" ht="15.75">
      <c r="C5" s="365" t="s">
        <v>28</v>
      </c>
      <c r="D5" s="365"/>
      <c r="E5" s="365"/>
    </row>
    <row r="6" spans="1:5" ht="15.75">
      <c r="C6" s="354" t="s">
        <v>511</v>
      </c>
      <c r="D6" s="354"/>
      <c r="E6" s="354"/>
    </row>
    <row r="7" spans="1:5">
      <c r="C7" s="123"/>
      <c r="D7" s="119"/>
      <c r="E7" s="119"/>
    </row>
    <row r="8" spans="1:5" ht="52.5" customHeight="1">
      <c r="A8" s="339" t="s">
        <v>503</v>
      </c>
      <c r="B8" s="339"/>
      <c r="C8" s="339"/>
      <c r="D8" s="339"/>
      <c r="E8" s="339"/>
    </row>
    <row r="10" spans="1:5" ht="31.5">
      <c r="A10" s="55" t="s">
        <v>34</v>
      </c>
      <c r="B10" s="215" t="s">
        <v>129</v>
      </c>
      <c r="C10" s="58" t="s">
        <v>64</v>
      </c>
      <c r="D10" s="55" t="s">
        <v>65</v>
      </c>
      <c r="E10" s="55" t="s">
        <v>42</v>
      </c>
    </row>
    <row r="11" spans="1:5" ht="15.75">
      <c r="C11" s="58"/>
      <c r="D11" s="55"/>
      <c r="E11" s="213" t="s">
        <v>150</v>
      </c>
    </row>
    <row r="12" spans="1:5" ht="31.5">
      <c r="A12" s="44" t="s">
        <v>474</v>
      </c>
      <c r="B12" s="224"/>
      <c r="C12" s="58" t="s">
        <v>183</v>
      </c>
      <c r="D12" s="224"/>
      <c r="E12" s="155">
        <f>E68</f>
        <v>17472508.719999999</v>
      </c>
    </row>
    <row r="13" spans="1:5" s="31" customFormat="1" ht="56.25">
      <c r="A13" s="95" t="s">
        <v>475</v>
      </c>
      <c r="B13" s="43"/>
      <c r="C13" s="58" t="s">
        <v>269</v>
      </c>
      <c r="D13" s="55"/>
      <c r="E13" s="155">
        <f>E14+E19+E22+E25+E27+E29</f>
        <v>7351736</v>
      </c>
    </row>
    <row r="14" spans="1:5" ht="31.5">
      <c r="A14" s="44" t="s">
        <v>263</v>
      </c>
      <c r="B14" s="58"/>
      <c r="C14" s="58" t="s">
        <v>326</v>
      </c>
      <c r="D14" s="55"/>
      <c r="E14" s="155">
        <f>E15+E16+E17+E18</f>
        <v>5769000</v>
      </c>
    </row>
    <row r="15" spans="1:5" ht="78.75">
      <c r="A15" s="60" t="s">
        <v>189</v>
      </c>
      <c r="B15" s="56" t="s">
        <v>130</v>
      </c>
      <c r="C15" s="56" t="s">
        <v>270</v>
      </c>
      <c r="D15" s="57">
        <v>100</v>
      </c>
      <c r="E15" s="156">
        <f>'Пр. 9'!G15</f>
        <v>937000</v>
      </c>
    </row>
    <row r="16" spans="1:5" ht="78.75">
      <c r="A16" s="60" t="s">
        <v>190</v>
      </c>
      <c r="B16" s="56" t="s">
        <v>131</v>
      </c>
      <c r="C16" s="56" t="s">
        <v>271</v>
      </c>
      <c r="D16" s="57">
        <v>100</v>
      </c>
      <c r="E16" s="156">
        <f>'Пр. 9'!G18</f>
        <v>3392000</v>
      </c>
    </row>
    <row r="17" spans="1:5" ht="47.25">
      <c r="A17" s="60" t="s">
        <v>424</v>
      </c>
      <c r="B17" s="56" t="s">
        <v>131</v>
      </c>
      <c r="C17" s="56" t="s">
        <v>271</v>
      </c>
      <c r="D17" s="57">
        <v>200</v>
      </c>
      <c r="E17" s="156">
        <f>'Пр. 9'!G19</f>
        <v>1400000</v>
      </c>
    </row>
    <row r="18" spans="1:5" ht="31.5">
      <c r="A18" s="60" t="s">
        <v>192</v>
      </c>
      <c r="B18" s="56" t="s">
        <v>131</v>
      </c>
      <c r="C18" s="56" t="s">
        <v>271</v>
      </c>
      <c r="D18" s="57">
        <v>800</v>
      </c>
      <c r="E18" s="156">
        <f>'Пр. 9'!G20</f>
        <v>40000</v>
      </c>
    </row>
    <row r="19" spans="1:5" ht="31.5">
      <c r="A19" s="44" t="s">
        <v>264</v>
      </c>
      <c r="B19" s="58"/>
      <c r="C19" s="58" t="s">
        <v>327</v>
      </c>
      <c r="D19" s="55"/>
      <c r="E19" s="155">
        <f>E20+E21</f>
        <v>2000</v>
      </c>
    </row>
    <row r="20" spans="1:5" ht="63">
      <c r="A20" s="60" t="s">
        <v>425</v>
      </c>
      <c r="B20" s="56" t="s">
        <v>135</v>
      </c>
      <c r="C20" s="56" t="s">
        <v>272</v>
      </c>
      <c r="D20" s="57">
        <v>200</v>
      </c>
      <c r="E20" s="156">
        <f>'Пр. 9'!G26</f>
        <v>1000</v>
      </c>
    </row>
    <row r="21" spans="1:5" ht="47.25">
      <c r="A21" s="60" t="s">
        <v>426</v>
      </c>
      <c r="B21" s="56" t="s">
        <v>135</v>
      </c>
      <c r="C21" s="56" t="s">
        <v>273</v>
      </c>
      <c r="D21" s="57">
        <v>200</v>
      </c>
      <c r="E21" s="156">
        <f>'Пр. 9'!G27</f>
        <v>1000</v>
      </c>
    </row>
    <row r="22" spans="1:5" ht="31.5">
      <c r="A22" s="44" t="s">
        <v>265</v>
      </c>
      <c r="B22" s="58"/>
      <c r="C22" s="58" t="s">
        <v>328</v>
      </c>
      <c r="D22" s="55"/>
      <c r="E22" s="155">
        <f>E23+E24</f>
        <v>205000</v>
      </c>
    </row>
    <row r="23" spans="1:5" ht="78.75">
      <c r="A23" s="60" t="s">
        <v>194</v>
      </c>
      <c r="B23" s="56" t="s">
        <v>136</v>
      </c>
      <c r="C23" s="56" t="s">
        <v>274</v>
      </c>
      <c r="D23" s="57">
        <v>100</v>
      </c>
      <c r="E23" s="156">
        <f>'Пр. 9'!G30</f>
        <v>190000</v>
      </c>
    </row>
    <row r="24" spans="1:5" ht="47.25">
      <c r="A24" s="60" t="s">
        <v>427</v>
      </c>
      <c r="B24" s="56" t="s">
        <v>136</v>
      </c>
      <c r="C24" s="56" t="s">
        <v>274</v>
      </c>
      <c r="D24" s="57">
        <v>200</v>
      </c>
      <c r="E24" s="156">
        <f>'Пр. 9'!G31</f>
        <v>15000</v>
      </c>
    </row>
    <row r="25" spans="1:5" ht="31.5">
      <c r="A25" s="44" t="s">
        <v>266</v>
      </c>
      <c r="B25" s="58"/>
      <c r="C25" s="58" t="s">
        <v>329</v>
      </c>
      <c r="D25" s="55"/>
      <c r="E25" s="155">
        <f>E26</f>
        <v>0</v>
      </c>
    </row>
    <row r="26" spans="1:5" ht="63">
      <c r="A26" s="60" t="s">
        <v>193</v>
      </c>
      <c r="B26" s="56" t="s">
        <v>134</v>
      </c>
      <c r="C26" s="56" t="s">
        <v>275</v>
      </c>
      <c r="D26" s="57">
        <v>500</v>
      </c>
      <c r="E26" s="157">
        <f>'Пр. 9'!G22</f>
        <v>0</v>
      </c>
    </row>
    <row r="27" spans="1:5" ht="31.5">
      <c r="A27" s="44" t="s">
        <v>267</v>
      </c>
      <c r="B27" s="58"/>
      <c r="C27" s="58" t="s">
        <v>330</v>
      </c>
      <c r="D27" s="55"/>
      <c r="E27" s="155">
        <f>E28</f>
        <v>230000</v>
      </c>
    </row>
    <row r="28" spans="1:5" ht="37.5" customHeight="1">
      <c r="A28" s="60" t="s">
        <v>196</v>
      </c>
      <c r="B28" s="56" t="s">
        <v>143</v>
      </c>
      <c r="C28" s="147" t="s">
        <v>299</v>
      </c>
      <c r="D28" s="57">
        <v>300</v>
      </c>
      <c r="E28" s="157">
        <f>'Пр. 9'!G50</f>
        <v>230000</v>
      </c>
    </row>
    <row r="29" spans="1:5" ht="31.5">
      <c r="A29" s="44" t="s">
        <v>268</v>
      </c>
      <c r="B29" s="58"/>
      <c r="C29" s="58" t="s">
        <v>331</v>
      </c>
      <c r="D29" s="55"/>
      <c r="E29" s="155">
        <f>E30+E31</f>
        <v>1145736</v>
      </c>
    </row>
    <row r="30" spans="1:5" ht="110.25">
      <c r="A30" s="97" t="s">
        <v>428</v>
      </c>
      <c r="B30" s="49" t="s">
        <v>261</v>
      </c>
      <c r="C30" s="56" t="s">
        <v>276</v>
      </c>
      <c r="D30" s="57">
        <v>200</v>
      </c>
      <c r="E30" s="158">
        <f>'Пр. 9'!G39</f>
        <v>357005</v>
      </c>
    </row>
    <row r="31" spans="1:5" ht="63">
      <c r="A31" s="97" t="s">
        <v>429</v>
      </c>
      <c r="B31" s="49" t="s">
        <v>261</v>
      </c>
      <c r="C31" s="56" t="s">
        <v>277</v>
      </c>
      <c r="D31" s="57">
        <v>200</v>
      </c>
      <c r="E31" s="158">
        <f>'Пр. 9'!G40</f>
        <v>788731</v>
      </c>
    </row>
    <row r="32" spans="1:5" s="31" customFormat="1" ht="56.25">
      <c r="A32" s="95" t="s">
        <v>476</v>
      </c>
      <c r="B32" s="43"/>
      <c r="C32" s="58" t="s">
        <v>280</v>
      </c>
      <c r="D32" s="55"/>
      <c r="E32" s="155">
        <f>E33+E35</f>
        <v>800000</v>
      </c>
    </row>
    <row r="33" spans="1:5" ht="15.75">
      <c r="A33" s="44" t="s">
        <v>306</v>
      </c>
      <c r="B33" s="58"/>
      <c r="C33" s="58" t="s">
        <v>278</v>
      </c>
      <c r="D33" s="55"/>
      <c r="E33" s="155">
        <f>E34</f>
        <v>700000</v>
      </c>
    </row>
    <row r="34" spans="1:5" s="36" customFormat="1" ht="63.75" thickBot="1">
      <c r="A34" s="59" t="s">
        <v>208</v>
      </c>
      <c r="B34" s="143" t="s">
        <v>138</v>
      </c>
      <c r="C34" s="143" t="s">
        <v>279</v>
      </c>
      <c r="D34" s="144">
        <v>200</v>
      </c>
      <c r="E34" s="159">
        <f>'Пр. 9'!G34</f>
        <v>700000</v>
      </c>
    </row>
    <row r="35" spans="1:5" s="32" customFormat="1" ht="15.75">
      <c r="A35" s="44" t="s">
        <v>307</v>
      </c>
      <c r="B35" s="58"/>
      <c r="C35" s="58" t="s">
        <v>308</v>
      </c>
      <c r="D35" s="150"/>
      <c r="E35" s="155">
        <f>E36</f>
        <v>100000</v>
      </c>
    </row>
    <row r="36" spans="1:5" s="36" customFormat="1" ht="63">
      <c r="A36" s="60" t="s">
        <v>309</v>
      </c>
      <c r="B36" s="56" t="s">
        <v>321</v>
      </c>
      <c r="C36" s="56" t="s">
        <v>304</v>
      </c>
      <c r="D36" s="57">
        <v>800</v>
      </c>
      <c r="E36" s="156">
        <f>'Пр. 9'!G24</f>
        <v>100000</v>
      </c>
    </row>
    <row r="37" spans="1:5" ht="56.25">
      <c r="A37" s="95" t="s">
        <v>477</v>
      </c>
      <c r="B37" s="217"/>
      <c r="C37" s="94" t="s">
        <v>281</v>
      </c>
      <c r="D37" s="96"/>
      <c r="E37" s="155">
        <f>E38+E42+E44+E46</f>
        <v>2217781</v>
      </c>
    </row>
    <row r="38" spans="1:5" ht="15.75">
      <c r="A38" s="44" t="s">
        <v>184</v>
      </c>
      <c r="B38" s="58"/>
      <c r="C38" s="58" t="s">
        <v>282</v>
      </c>
      <c r="D38" s="215"/>
      <c r="E38" s="155">
        <f>E39+E40+E41</f>
        <v>522781</v>
      </c>
    </row>
    <row r="39" spans="1:5" s="36" customFormat="1" ht="47.25">
      <c r="A39" s="60" t="s">
        <v>430</v>
      </c>
      <c r="B39" s="56" t="s">
        <v>140</v>
      </c>
      <c r="C39" s="56" t="s">
        <v>283</v>
      </c>
      <c r="D39" s="214">
        <v>200</v>
      </c>
      <c r="E39" s="157">
        <f>'Пр. 9'!G46</f>
        <v>200000</v>
      </c>
    </row>
    <row r="40" spans="1:5" s="36" customFormat="1" ht="110.25">
      <c r="A40" s="201" t="s">
        <v>469</v>
      </c>
      <c r="B40" s="49" t="s">
        <v>261</v>
      </c>
      <c r="C40" s="56" t="s">
        <v>480</v>
      </c>
      <c r="D40" s="269">
        <v>200</v>
      </c>
      <c r="E40" s="158">
        <f>'Пр. 9'!G37</f>
        <v>322781</v>
      </c>
    </row>
    <row r="41" spans="1:5" s="36" customFormat="1" ht="78.75">
      <c r="A41" s="420" t="s">
        <v>494</v>
      </c>
      <c r="B41" s="192" t="s">
        <v>261</v>
      </c>
      <c r="C41" s="147" t="s">
        <v>489</v>
      </c>
      <c r="D41" s="183">
        <v>200</v>
      </c>
      <c r="E41" s="291">
        <f>'Пр. 9'!G38</f>
        <v>0</v>
      </c>
    </row>
    <row r="42" spans="1:5" s="32" customFormat="1" ht="31.5">
      <c r="A42" s="44" t="s">
        <v>185</v>
      </c>
      <c r="B42" s="58"/>
      <c r="C42" s="58" t="s">
        <v>284</v>
      </c>
      <c r="D42" s="215"/>
      <c r="E42" s="155">
        <f>E43</f>
        <v>1150000</v>
      </c>
    </row>
    <row r="43" spans="1:5" s="36" customFormat="1" ht="48" thickBot="1">
      <c r="A43" s="59" t="s">
        <v>431</v>
      </c>
      <c r="B43" s="143" t="s">
        <v>140</v>
      </c>
      <c r="C43" s="143" t="s">
        <v>285</v>
      </c>
      <c r="D43" s="144">
        <v>200</v>
      </c>
      <c r="E43" s="159">
        <f>'Пр. 9'!G47</f>
        <v>1150000</v>
      </c>
    </row>
    <row r="44" spans="1:5" s="32" customFormat="1" ht="15.75">
      <c r="A44" s="44" t="s">
        <v>361</v>
      </c>
      <c r="B44" s="58"/>
      <c r="C44" s="58" t="s">
        <v>362</v>
      </c>
      <c r="D44" s="196"/>
      <c r="E44" s="155">
        <f>E45</f>
        <v>210000</v>
      </c>
    </row>
    <row r="45" spans="1:5" s="36" customFormat="1" ht="48" thickBot="1">
      <c r="A45" s="59" t="s">
        <v>432</v>
      </c>
      <c r="B45" s="143"/>
      <c r="C45" s="143" t="s">
        <v>360</v>
      </c>
      <c r="D45" s="144">
        <v>200</v>
      </c>
      <c r="E45" s="159">
        <f>'Пр. 9'!G44</f>
        <v>210000</v>
      </c>
    </row>
    <row r="46" spans="1:5" s="32" customFormat="1" ht="31.5">
      <c r="A46" s="44" t="s">
        <v>363</v>
      </c>
      <c r="B46" s="58"/>
      <c r="C46" s="58" t="s">
        <v>364</v>
      </c>
      <c r="D46" s="196"/>
      <c r="E46" s="155">
        <f>E47</f>
        <v>335000</v>
      </c>
    </row>
    <row r="47" spans="1:5" s="36" customFormat="1" ht="48" thickBot="1">
      <c r="A47" s="59" t="s">
        <v>433</v>
      </c>
      <c r="B47" s="143" t="s">
        <v>252</v>
      </c>
      <c r="C47" s="143" t="s">
        <v>365</v>
      </c>
      <c r="D47" s="144">
        <v>200</v>
      </c>
      <c r="E47" s="159">
        <f>'Пр. 9'!G43</f>
        <v>335000</v>
      </c>
    </row>
    <row r="48" spans="1:5" s="139" customFormat="1" ht="57.75" customHeight="1">
      <c r="A48" s="95" t="s">
        <v>478</v>
      </c>
      <c r="B48" s="217"/>
      <c r="C48" s="94" t="s">
        <v>286</v>
      </c>
      <c r="D48" s="96"/>
      <c r="E48" s="160">
        <f>E49+E55+E57+E59+E64+E66</f>
        <v>7102991.7199999997</v>
      </c>
    </row>
    <row r="49" spans="1:8" s="32" customFormat="1" ht="31.5">
      <c r="A49" s="44" t="s">
        <v>186</v>
      </c>
      <c r="B49" s="58" t="s">
        <v>142</v>
      </c>
      <c r="C49" s="58" t="s">
        <v>287</v>
      </c>
      <c r="D49" s="55"/>
      <c r="E49" s="155">
        <f>E50+E51+E52+E53+E54</f>
        <v>4921129.04</v>
      </c>
    </row>
    <row r="50" spans="1:8" s="36" customFormat="1" ht="78.75">
      <c r="A50" s="60" t="s">
        <v>211</v>
      </c>
      <c r="B50" s="56" t="s">
        <v>142</v>
      </c>
      <c r="C50" s="56" t="s">
        <v>288</v>
      </c>
      <c r="D50" s="57">
        <v>100</v>
      </c>
      <c r="E50" s="157">
        <f>'Пр. 9'!G55</f>
        <v>1711902</v>
      </c>
    </row>
    <row r="51" spans="1:8" s="36" customFormat="1" ht="94.5">
      <c r="A51" s="60" t="s">
        <v>207</v>
      </c>
      <c r="B51" s="56" t="s">
        <v>142</v>
      </c>
      <c r="C51" s="56" t="s">
        <v>289</v>
      </c>
      <c r="D51" s="57">
        <v>100</v>
      </c>
      <c r="E51" s="157">
        <f>'Пр. 9'!G56</f>
        <v>6727.04</v>
      </c>
    </row>
    <row r="52" spans="1:8" s="36" customFormat="1" ht="47.25">
      <c r="A52" s="60" t="s">
        <v>434</v>
      </c>
      <c r="B52" s="56" t="s">
        <v>142</v>
      </c>
      <c r="C52" s="56" t="s">
        <v>288</v>
      </c>
      <c r="D52" s="214">
        <v>200</v>
      </c>
      <c r="E52" s="157">
        <f>'Пр. 9'!G57</f>
        <v>3150000</v>
      </c>
    </row>
    <row r="53" spans="1:8" s="36" customFormat="1" ht="31.5">
      <c r="A53" s="60" t="s">
        <v>213</v>
      </c>
      <c r="B53" s="56" t="s">
        <v>142</v>
      </c>
      <c r="C53" s="56" t="s">
        <v>288</v>
      </c>
      <c r="D53" s="214">
        <v>800</v>
      </c>
      <c r="E53" s="157">
        <f>'Пр. 9'!G58</f>
        <v>52500</v>
      </c>
    </row>
    <row r="54" spans="1:8" s="36" customFormat="1" ht="31.5">
      <c r="A54" s="148" t="s">
        <v>492</v>
      </c>
      <c r="B54" s="142" t="s">
        <v>142</v>
      </c>
      <c r="C54" s="142" t="s">
        <v>491</v>
      </c>
      <c r="D54" s="146">
        <v>200</v>
      </c>
      <c r="E54" s="287">
        <f>'Пр. 9'!G59</f>
        <v>0</v>
      </c>
    </row>
    <row r="55" spans="1:8" s="32" customFormat="1" ht="31.5">
      <c r="A55" s="44" t="s">
        <v>187</v>
      </c>
      <c r="B55" s="58"/>
      <c r="C55" s="58" t="s">
        <v>290</v>
      </c>
      <c r="D55" s="215"/>
      <c r="E55" s="155">
        <f>E56</f>
        <v>100000</v>
      </c>
    </row>
    <row r="56" spans="1:8" s="36" customFormat="1" ht="47.25">
      <c r="A56" s="60" t="s">
        <v>435</v>
      </c>
      <c r="B56" s="56" t="s">
        <v>382</v>
      </c>
      <c r="C56" s="56" t="s">
        <v>291</v>
      </c>
      <c r="D56" s="214">
        <v>200</v>
      </c>
      <c r="E56" s="157">
        <f>'Пр. 9'!G70</f>
        <v>100000</v>
      </c>
    </row>
    <row r="57" spans="1:8" s="32" customFormat="1" ht="31.5">
      <c r="A57" s="44" t="s">
        <v>188</v>
      </c>
      <c r="B57" s="58"/>
      <c r="C57" s="58" t="s">
        <v>292</v>
      </c>
      <c r="D57" s="215"/>
      <c r="E57" s="155">
        <f>E58</f>
        <v>50000</v>
      </c>
    </row>
    <row r="58" spans="1:8" s="36" customFormat="1" ht="47.25">
      <c r="A58" s="45" t="s">
        <v>436</v>
      </c>
      <c r="B58" s="145" t="s">
        <v>140</v>
      </c>
      <c r="C58" s="145" t="s">
        <v>293</v>
      </c>
      <c r="D58" s="48">
        <v>200</v>
      </c>
      <c r="E58" s="161">
        <f>'Пр. 9'!G72</f>
        <v>50000</v>
      </c>
    </row>
    <row r="59" spans="1:8" s="32" customFormat="1" ht="31.5">
      <c r="A59" s="44" t="s">
        <v>221</v>
      </c>
      <c r="B59" s="58"/>
      <c r="C59" s="58" t="s">
        <v>294</v>
      </c>
      <c r="D59" s="215"/>
      <c r="E59" s="155">
        <f>E60+E61+E62+E63</f>
        <v>731862.67999999993</v>
      </c>
      <c r="F59" s="64"/>
    </row>
    <row r="60" spans="1:8" s="36" customFormat="1" ht="94.5">
      <c r="A60" s="60" t="s">
        <v>222</v>
      </c>
      <c r="B60" s="56" t="s">
        <v>142</v>
      </c>
      <c r="C60" s="56" t="s">
        <v>479</v>
      </c>
      <c r="D60" s="214">
        <v>100</v>
      </c>
      <c r="E60" s="157">
        <f>'Пр. 9'!G61</f>
        <v>649606.67999999993</v>
      </c>
      <c r="F60" s="65"/>
      <c r="G60" s="65"/>
      <c r="H60" s="65"/>
    </row>
    <row r="61" spans="1:8" s="36" customFormat="1" ht="63">
      <c r="A61" s="60" t="s">
        <v>437</v>
      </c>
      <c r="B61" s="56" t="s">
        <v>142</v>
      </c>
      <c r="C61" s="56" t="s">
        <v>479</v>
      </c>
      <c r="D61" s="214">
        <v>200</v>
      </c>
      <c r="E61" s="157">
        <f>'Пр. 9'!G62</f>
        <v>82256</v>
      </c>
    </row>
    <row r="62" spans="1:8" s="36" customFormat="1" ht="110.25">
      <c r="A62" s="60" t="s">
        <v>224</v>
      </c>
      <c r="B62" s="56" t="s">
        <v>142</v>
      </c>
      <c r="C62" s="56" t="s">
        <v>295</v>
      </c>
      <c r="D62" s="204">
        <v>100</v>
      </c>
      <c r="E62" s="157">
        <f>'Пр. 9'!G63</f>
        <v>0</v>
      </c>
    </row>
    <row r="63" spans="1:8" s="36" customFormat="1" ht="96.75" customHeight="1">
      <c r="A63" s="60" t="s">
        <v>225</v>
      </c>
      <c r="B63" s="56" t="s">
        <v>142</v>
      </c>
      <c r="C63" s="56" t="s">
        <v>296</v>
      </c>
      <c r="D63" s="204">
        <v>100</v>
      </c>
      <c r="E63" s="157">
        <f>'Пр. 9'!G64</f>
        <v>0</v>
      </c>
    </row>
    <row r="64" spans="1:8" s="36" customFormat="1" ht="31.5">
      <c r="A64" s="46" t="s">
        <v>227</v>
      </c>
      <c r="B64" s="94"/>
      <c r="C64" s="94" t="s">
        <v>297</v>
      </c>
      <c r="D64" s="96"/>
      <c r="E64" s="160">
        <f>E65</f>
        <v>1300000</v>
      </c>
    </row>
    <row r="65" spans="1:5" s="36" customFormat="1" ht="47.25">
      <c r="A65" s="60" t="s">
        <v>438</v>
      </c>
      <c r="B65" s="56" t="s">
        <v>142</v>
      </c>
      <c r="C65" s="56" t="s">
        <v>298</v>
      </c>
      <c r="D65" s="269">
        <v>200</v>
      </c>
      <c r="E65" s="157">
        <f>'Пр. 9'!G66</f>
        <v>1300000</v>
      </c>
    </row>
    <row r="66" spans="1:5" s="32" customFormat="1" ht="47.25">
      <c r="A66" s="44" t="s">
        <v>471</v>
      </c>
      <c r="B66" s="58" t="s">
        <v>142</v>
      </c>
      <c r="C66" s="58" t="s">
        <v>472</v>
      </c>
      <c r="D66" s="270"/>
      <c r="E66" s="155">
        <f>E67</f>
        <v>0</v>
      </c>
    </row>
    <row r="67" spans="1:5" s="36" customFormat="1" ht="94.5">
      <c r="A67" s="60" t="s">
        <v>215</v>
      </c>
      <c r="B67" s="56" t="s">
        <v>142</v>
      </c>
      <c r="C67" s="56" t="s">
        <v>470</v>
      </c>
      <c r="D67" s="269">
        <v>100</v>
      </c>
      <c r="E67" s="157">
        <f>безвозм.пост.!C9</f>
        <v>0</v>
      </c>
    </row>
    <row r="68" spans="1:5" ht="15.75">
      <c r="A68" s="44" t="s">
        <v>197</v>
      </c>
      <c r="B68" s="215"/>
      <c r="C68" s="56"/>
      <c r="D68" s="57"/>
      <c r="E68" s="162">
        <f>E13+E32+E37+E48</f>
        <v>17472508.719999999</v>
      </c>
    </row>
    <row r="72" spans="1:5">
      <c r="E72" s="128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4</vt:i4>
      </vt:variant>
    </vt:vector>
  </HeadingPairs>
  <TitlesOfParts>
    <vt:vector size="20" baseType="lpstr">
      <vt:lpstr>безвозм.пост.</vt:lpstr>
      <vt:lpstr>план работы</vt:lpstr>
      <vt:lpstr>Пр. 1</vt:lpstr>
      <vt:lpstr>Пр. 2</vt:lpstr>
      <vt:lpstr>Пр. 3</vt:lpstr>
      <vt:lpstr>Пр. 4</vt:lpstr>
      <vt:lpstr>Пр. 5</vt:lpstr>
      <vt:lpstr>Пр. 6</vt:lpstr>
      <vt:lpstr>Пр. 7 </vt:lpstr>
      <vt:lpstr>Пр. 8</vt:lpstr>
      <vt:lpstr>Пр. 9</vt:lpstr>
      <vt:lpstr>Пр.10</vt:lpstr>
      <vt:lpstr>Пр. 11</vt:lpstr>
      <vt:lpstr>Пр. 12</vt:lpstr>
      <vt:lpstr>Пр. 13</vt:lpstr>
      <vt:lpstr>у.у</vt:lpstr>
      <vt:lpstr>безвозм.пост.!Область_печати</vt:lpstr>
      <vt:lpstr>'Пр. 5'!Область_печати</vt:lpstr>
      <vt:lpstr>'Пр. 9'!Область_печати</vt:lpstr>
      <vt:lpstr>Пр.10!Область_печати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2020-11-09T09:48:02Z</cp:lastPrinted>
  <dcterms:created xsi:type="dcterms:W3CDTF">2016-06-27T10:52:24Z</dcterms:created>
  <dcterms:modified xsi:type="dcterms:W3CDTF">2020-11-09T09:48:45Z</dcterms:modified>
</cp:coreProperties>
</file>