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95" firstSheet="4" activeTab="13"/>
  </bookViews>
  <sheets>
    <sheet name="для главы" sheetId="45" state="hidden" r:id="rId1"/>
    <sheet name="безвозм.пост." sheetId="25" state="hidden" r:id="rId2"/>
    <sheet name="пер.ост." sheetId="46" state="hidden" r:id="rId3"/>
    <sheet name="план работы" sheetId="32" state="hidden" r:id="rId4"/>
    <sheet name="Пр. 1" sheetId="2" r:id="rId5"/>
    <sheet name="Пр. 2" sheetId="1" r:id="rId6"/>
    <sheet name="Пр. 3" sheetId="4" r:id="rId7"/>
    <sheet name="гл.адм" sheetId="27" r:id="rId8"/>
    <sheet name="Пр. 4" sheetId="16" r:id="rId9"/>
    <sheet name="ит." sheetId="8" r:id="rId10"/>
    <sheet name="Пр. 5 " sheetId="30" r:id="rId11"/>
    <sheet name="Пр. 6" sheetId="31" r:id="rId12"/>
    <sheet name="Пр. 7" sheetId="17" r:id="rId13"/>
    <sheet name="Пр.8" sheetId="23" r:id="rId14"/>
    <sheet name="Пр. 9" sheetId="21" r:id="rId15"/>
    <sheet name="Пр. 10" sheetId="19" r:id="rId16"/>
    <sheet name="Пр. 11" sheetId="13" r:id="rId17"/>
    <sheet name="у.у" sheetId="38" r:id="rId18"/>
  </sheets>
  <definedNames>
    <definedName name="_xlnm.Print_Area" localSheetId="1">безвозм.пост.!$B$1:$E$67</definedName>
    <definedName name="_xlnm.Print_Area" localSheetId="0">'для главы'!$B$1:$E$36</definedName>
    <definedName name="_xlnm.Print_Area" localSheetId="3">'план работы'!$A$2:$H$67</definedName>
    <definedName name="_xlnm.Print_Area" localSheetId="8">'Пр. 4'!$A$1:$E$26</definedName>
    <definedName name="_xlnm.Print_Area" localSheetId="12">'Пр. 7'!$A$1:$G$91</definedName>
    <definedName name="_xlnm.Print_Area" localSheetId="13">Пр.8!$A$1:$H$75</definedName>
  </definedNames>
  <calcPr calcId="124519"/>
</workbook>
</file>

<file path=xl/calcChain.xml><?xml version="1.0" encoding="utf-8"?>
<calcChain xmlns="http://schemas.openxmlformats.org/spreadsheetml/2006/main">
  <c r="G59" i="17"/>
  <c r="B30" i="46"/>
  <c r="H50" i="25" l="1"/>
  <c r="G36" i="17"/>
  <c r="G32"/>
  <c r="J48" i="25"/>
  <c r="H37" i="32"/>
  <c r="H20"/>
  <c r="H63"/>
  <c r="H71" s="1"/>
  <c r="H64"/>
  <c r="G64"/>
  <c r="G63"/>
  <c r="G65"/>
  <c r="G31"/>
  <c r="G22" s="1"/>
  <c r="G20"/>
  <c r="G8" s="1"/>
  <c r="G53"/>
  <c r="G49"/>
  <c r="G48" s="1"/>
  <c r="G38"/>
  <c r="G37"/>
  <c r="G36"/>
  <c r="G23"/>
  <c r="G4" l="1"/>
  <c r="H31" l="1"/>
  <c r="C23" i="1"/>
  <c r="C62"/>
  <c r="D63"/>
  <c r="E63"/>
  <c r="C63"/>
  <c r="D64"/>
  <c r="E64"/>
  <c r="C64"/>
  <c r="F10" i="25"/>
  <c r="F9" l="1"/>
  <c r="F3"/>
  <c r="H53" i="32"/>
  <c r="H48" s="1"/>
  <c r="G19" i="17" l="1"/>
  <c r="G19" i="23" s="1"/>
  <c r="H8" i="32" l="1"/>
  <c r="C28" i="46"/>
  <c r="H20" i="23" l="1"/>
  <c r="G90" i="17"/>
  <c r="E38" i="32" l="1"/>
  <c r="E37"/>
  <c r="D55" i="1"/>
  <c r="E55"/>
  <c r="D56"/>
  <c r="E56"/>
  <c r="C55"/>
  <c r="C56"/>
  <c r="C8" i="25" l="1"/>
  <c r="K15"/>
  <c r="K16"/>
  <c r="K17"/>
  <c r="K18"/>
  <c r="K19" s="1"/>
  <c r="K14"/>
  <c r="G56" i="17"/>
  <c r="C71" i="1"/>
  <c r="C70" s="1"/>
  <c r="C69" s="1"/>
  <c r="G33" i="17" l="1"/>
  <c r="E15" i="30"/>
  <c r="E16"/>
  <c r="H65" i="32"/>
  <c r="E65"/>
  <c r="F37"/>
  <c r="F38"/>
  <c r="H38"/>
  <c r="E21" i="1"/>
  <c r="D21"/>
  <c r="C21"/>
  <c r="B8" i="46" l="1"/>
  <c r="B28" s="1"/>
  <c r="C85" i="1"/>
  <c r="E19"/>
  <c r="D19"/>
  <c r="C19"/>
  <c r="G61" i="17"/>
  <c r="E63" i="30" s="1"/>
  <c r="C22" i="25" l="1"/>
  <c r="G89" i="17" l="1"/>
  <c r="E67" i="30"/>
  <c r="E87" l="1"/>
  <c r="E86" s="1"/>
  <c r="G73" i="17"/>
  <c r="E70" i="30" s="1"/>
  <c r="F53" i="32"/>
  <c r="F49"/>
  <c r="F48" s="1"/>
  <c r="F23"/>
  <c r="F22"/>
  <c r="F8"/>
  <c r="K6" i="25"/>
  <c r="K7" s="1"/>
  <c r="C88" i="1"/>
  <c r="C87" s="1"/>
  <c r="C86" s="1"/>
  <c r="E88"/>
  <c r="E87" s="1"/>
  <c r="E86" s="1"/>
  <c r="D88"/>
  <c r="D87" s="1"/>
  <c r="D86" s="1"/>
  <c r="C25" i="25"/>
  <c r="K46"/>
  <c r="K44"/>
  <c r="F5"/>
  <c r="F36" i="32" l="1"/>
  <c r="F4" s="1"/>
  <c r="C26" i="25"/>
  <c r="C27" s="1"/>
  <c r="K48"/>
  <c r="L46" s="1"/>
  <c r="K8"/>
  <c r="F46"/>
  <c r="H46" s="1"/>
  <c r="F44"/>
  <c r="H44" s="1"/>
  <c r="E3" i="45"/>
  <c r="D21"/>
  <c r="D17"/>
  <c r="D13"/>
  <c r="C5"/>
  <c r="D5" s="1"/>
  <c r="C18"/>
  <c r="C19" s="1"/>
  <c r="C14"/>
  <c r="C15" s="1"/>
  <c r="Q46" i="25" l="1"/>
  <c r="S46" s="1"/>
  <c r="N46"/>
  <c r="M46"/>
  <c r="L44"/>
  <c r="E26"/>
  <c r="D26"/>
  <c r="E18" i="45"/>
  <c r="E19" s="1"/>
  <c r="E14"/>
  <c r="E15" s="1"/>
  <c r="E6"/>
  <c r="E53" i="32"/>
  <c r="E49"/>
  <c r="E23"/>
  <c r="E22"/>
  <c r="E8"/>
  <c r="H37" i="23"/>
  <c r="G37"/>
  <c r="G43" i="17"/>
  <c r="G45"/>
  <c r="E8" i="25"/>
  <c r="H38" i="23"/>
  <c r="E48" i="32" l="1"/>
  <c r="E36"/>
  <c r="E4" s="1"/>
  <c r="P46" i="25"/>
  <c r="Q44"/>
  <c r="S44" s="1"/>
  <c r="N44"/>
  <c r="M44"/>
  <c r="L48"/>
  <c r="E7" i="45"/>
  <c r="G54" i="17"/>
  <c r="G41"/>
  <c r="D8" i="25"/>
  <c r="P44" l="1"/>
  <c r="P48" s="1"/>
  <c r="E8" i="45"/>
  <c r="D78" i="1" l="1"/>
  <c r="C78"/>
  <c r="E78"/>
  <c r="C81"/>
  <c r="C17"/>
  <c r="D17"/>
  <c r="E17"/>
  <c r="H22" i="32"/>
  <c r="H23"/>
  <c r="E39" i="30"/>
  <c r="E38" s="1"/>
  <c r="E25" i="25" l="1"/>
  <c r="E27" s="1"/>
  <c r="G55" i="17"/>
  <c r="E61" i="30" s="1"/>
  <c r="E60" s="1"/>
  <c r="G60" i="17"/>
  <c r="G51"/>
  <c r="G50" s="1"/>
  <c r="C30" i="21" s="1"/>
  <c r="G78" i="17" l="1"/>
  <c r="E55" i="30"/>
  <c r="E37"/>
  <c r="E36" s="1"/>
  <c r="G29" i="17"/>
  <c r="G25" s="1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G22" i="17"/>
  <c r="E27" i="30" s="1"/>
  <c r="G21" i="17" l="1"/>
  <c r="H41" i="23" l="1"/>
  <c r="H40" s="1"/>
  <c r="G41"/>
  <c r="G40" s="1"/>
  <c r="G48" i="17"/>
  <c r="G47" s="1"/>
  <c r="C28" i="21" l="1"/>
  <c r="F33" i="31"/>
  <c r="F32" s="1"/>
  <c r="E33"/>
  <c r="E32" s="1"/>
  <c r="E34" i="30"/>
  <c r="E33" s="1"/>
  <c r="D25" i="25" l="1"/>
  <c r="D27" s="1"/>
  <c r="C37"/>
  <c r="C38" s="1"/>
  <c r="C33"/>
  <c r="C34" s="1"/>
  <c r="H46" i="23"/>
  <c r="G46"/>
  <c r="C17" i="21"/>
  <c r="H22" i="23"/>
  <c r="G22"/>
  <c r="C15" i="1"/>
  <c r="C14" s="1"/>
  <c r="F43" i="31"/>
  <c r="E43"/>
  <c r="G38" i="23" l="1"/>
  <c r="G75" i="17" l="1"/>
  <c r="G44"/>
  <c r="E51" i="30" s="1"/>
  <c r="H30" i="23"/>
  <c r="H31"/>
  <c r="G31"/>
  <c r="G30"/>
  <c r="E85" i="30"/>
  <c r="E84" s="1"/>
  <c r="E72" l="1"/>
  <c r="G31" i="17"/>
  <c r="C10" i="25" l="1"/>
  <c r="H70" i="23"/>
  <c r="F71" i="31" s="1"/>
  <c r="G70" i="23"/>
  <c r="E71" i="31" s="1"/>
  <c r="G84" i="17"/>
  <c r="G83" s="1"/>
  <c r="F42" i="31"/>
  <c r="E42"/>
  <c r="F70" l="1"/>
  <c r="E70"/>
  <c r="E50" i="30"/>
  <c r="C11" i="25"/>
  <c r="H69" i="23"/>
  <c r="G69"/>
  <c r="E30" i="31"/>
  <c r="E81" i="1"/>
  <c r="D81"/>
  <c r="E85"/>
  <c r="D85"/>
  <c r="H49" i="32" l="1"/>
  <c r="H36" l="1"/>
  <c r="A12" i="4"/>
  <c r="E24" i="1"/>
  <c r="E23" s="1"/>
  <c r="D24"/>
  <c r="D23" s="1"/>
  <c r="C24"/>
  <c r="G58" i="17"/>
  <c r="G57" s="1"/>
  <c r="G68" l="1"/>
  <c r="E62" i="30"/>
  <c r="H4" i="32"/>
  <c r="B13" i="4"/>
  <c r="H68" i="23"/>
  <c r="G68"/>
  <c r="E69" i="30" l="1"/>
  <c r="H56" i="23"/>
  <c r="E57" i="31"/>
  <c r="G67" i="23"/>
  <c r="E54" i="30"/>
  <c r="H39" i="23" l="1"/>
  <c r="G39"/>
  <c r="H44"/>
  <c r="H43" s="1"/>
  <c r="G44"/>
  <c r="G43" s="1"/>
  <c r="D31" i="21" l="1"/>
  <c r="E31"/>
  <c r="H36" i="23"/>
  <c r="H35" s="1"/>
  <c r="G36"/>
  <c r="G35" s="1"/>
  <c r="H65"/>
  <c r="G65"/>
  <c r="D36" i="25"/>
  <c r="D22" s="1"/>
  <c r="H22" s="1"/>
  <c r="E36"/>
  <c r="E22" s="1"/>
  <c r="F22" l="1"/>
  <c r="G66" i="23"/>
  <c r="H66"/>
  <c r="C13" i="4"/>
  <c r="D13"/>
  <c r="D93" i="1"/>
  <c r="E93"/>
  <c r="C93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F54" i="31"/>
  <c r="G46" i="17"/>
  <c r="C40" i="1"/>
  <c r="C39" s="1"/>
  <c r="C38" s="1"/>
  <c r="D40"/>
  <c r="D39" s="1"/>
  <c r="D38" s="1"/>
  <c r="E40"/>
  <c r="E39" s="1"/>
  <c r="E38" s="1"/>
  <c r="G42" i="17" l="1"/>
  <c r="G39" s="1"/>
  <c r="F14" i="31"/>
  <c r="F29"/>
  <c r="F53"/>
  <c r="F35"/>
  <c r="F25"/>
  <c r="F22"/>
  <c r="E37"/>
  <c r="F44"/>
  <c r="F39" s="1"/>
  <c r="F37"/>
  <c r="F27"/>
  <c r="F19"/>
  <c r="C35" i="1"/>
  <c r="C34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3" i="17"/>
  <c r="G52" s="1"/>
  <c r="C25" i="21"/>
  <c r="G49" i="17" l="1"/>
  <c r="E57" i="30"/>
  <c r="E56" s="1"/>
  <c r="E47" s="1"/>
  <c r="C31" i="21" l="1"/>
  <c r="G82" i="17"/>
  <c r="G81" l="1"/>
  <c r="E83" i="30"/>
  <c r="E82" s="1"/>
  <c r="G79" i="17"/>
  <c r="G80"/>
  <c r="C97" i="1"/>
  <c r="D100"/>
  <c r="D99" s="1"/>
  <c r="D98" s="1"/>
  <c r="E100"/>
  <c r="E99" s="1"/>
  <c r="E98" s="1"/>
  <c r="C100"/>
  <c r="C99" s="1"/>
  <c r="C98" s="1"/>
  <c r="E69" i="31" l="1"/>
  <c r="E68" s="1"/>
  <c r="E66"/>
  <c r="E81" i="30"/>
  <c r="E80"/>
  <c r="C67" i="1"/>
  <c r="C66" s="1"/>
  <c r="E67" i="31" l="1"/>
  <c r="D80" i="1"/>
  <c r="D79" s="1"/>
  <c r="E80"/>
  <c r="E79" s="1"/>
  <c r="C80"/>
  <c r="C79" s="1"/>
  <c r="G35" i="17" l="1"/>
  <c r="G34" s="1"/>
  <c r="E17" i="21"/>
  <c r="G17" i="17"/>
  <c r="C23" i="21" l="1"/>
  <c r="C22" s="1"/>
  <c r="B14" i="4"/>
  <c r="E26" i="30"/>
  <c r="E13" s="1"/>
  <c r="D17" i="21"/>
  <c r="E33" l="1"/>
  <c r="D33"/>
  <c r="D60" i="1"/>
  <c r="E60"/>
  <c r="C60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D37" l="1"/>
  <c r="D42"/>
  <c r="E37"/>
  <c r="E42"/>
  <c r="E58"/>
  <c r="E59"/>
  <c r="D58"/>
  <c r="D59"/>
  <c r="C58"/>
  <c r="C59"/>
  <c r="C37"/>
  <c r="D52"/>
  <c r="D51" s="1"/>
  <c r="C52"/>
  <c r="C51" s="1"/>
  <c r="C50" s="1"/>
  <c r="E52"/>
  <c r="E51" s="1"/>
  <c r="E30"/>
  <c r="E13"/>
  <c r="C30"/>
  <c r="D13"/>
  <c r="D30"/>
  <c r="E50" l="1"/>
  <c r="D50"/>
  <c r="C13"/>
  <c r="C84" l="1"/>
  <c r="D84"/>
  <c r="D83" s="1"/>
  <c r="D82" s="1"/>
  <c r="E84"/>
  <c r="E83" s="1"/>
  <c r="E82" s="1"/>
  <c r="C83" l="1"/>
  <c r="C82" s="1"/>
  <c r="C34" i="21"/>
  <c r="C33" l="1"/>
  <c r="E37"/>
  <c r="D37"/>
  <c r="C38"/>
  <c r="C37" s="1"/>
  <c r="E15"/>
  <c r="D15"/>
  <c r="C15"/>
  <c r="E92" i="1"/>
  <c r="E91" s="1"/>
  <c r="E90" s="1"/>
  <c r="D92"/>
  <c r="D91" s="1"/>
  <c r="D90" s="1"/>
  <c r="D21" i="21"/>
  <c r="D20" s="1"/>
  <c r="E21"/>
  <c r="E20" s="1"/>
  <c r="G87" i="17"/>
  <c r="G85"/>
  <c r="G63"/>
  <c r="G62" s="1"/>
  <c r="C19" i="21"/>
  <c r="G14" i="17"/>
  <c r="E77" i="1"/>
  <c r="E76" s="1"/>
  <c r="E75" s="1"/>
  <c r="D77"/>
  <c r="D76" s="1"/>
  <c r="D75" s="1"/>
  <c r="C77"/>
  <c r="C76" s="1"/>
  <c r="C75" l="1"/>
  <c r="C32" i="21"/>
  <c r="C29" s="1"/>
  <c r="C96" i="1"/>
  <c r="C95" s="1"/>
  <c r="C94" s="1"/>
  <c r="B15" i="4"/>
  <c r="C92" i="1"/>
  <c r="C91" s="1"/>
  <c r="C90" s="1"/>
  <c r="C21" i="21"/>
  <c r="C20" s="1"/>
  <c r="G30" i="17"/>
  <c r="C15" i="4"/>
  <c r="D15"/>
  <c r="D14"/>
  <c r="C14"/>
  <c r="C12"/>
  <c r="D12"/>
  <c r="B12"/>
  <c r="E27" i="1"/>
  <c r="D27"/>
  <c r="C27"/>
  <c r="E45"/>
  <c r="D45"/>
  <c r="C45"/>
  <c r="C74" l="1"/>
  <c r="B16" i="4"/>
  <c r="D16"/>
  <c r="C16"/>
  <c r="E26" i="1"/>
  <c r="E12" s="1"/>
  <c r="D26"/>
  <c r="D12" s="1"/>
  <c r="C26"/>
  <c r="C12" s="1"/>
  <c r="C73" l="1"/>
  <c r="C102" s="1"/>
  <c r="E19" i="21"/>
  <c r="D19"/>
  <c r="C18" i="16" l="1"/>
  <c r="C17" s="1"/>
  <c r="C16" s="1"/>
  <c r="E16" i="21"/>
  <c r="E14" s="1"/>
  <c r="G16" i="17"/>
  <c r="K13" s="1"/>
  <c r="G13" l="1"/>
  <c r="G12" s="1"/>
  <c r="C16" i="21"/>
  <c r="C14" s="1"/>
  <c r="C15" i="16"/>
  <c r="C14" s="1"/>
  <c r="D16" i="21"/>
  <c r="D14" s="1"/>
  <c r="D15" i="8" l="1"/>
  <c r="E79" i="30"/>
  <c r="G77" i="17" l="1"/>
  <c r="H63" i="23" l="1"/>
  <c r="G63"/>
  <c r="E78" i="30"/>
  <c r="E77" s="1"/>
  <c r="G76" i="17"/>
  <c r="G67" l="1"/>
  <c r="G66" s="1"/>
  <c r="E64" i="30"/>
  <c r="E88" s="1"/>
  <c r="E12" s="1"/>
  <c r="E64" i="31"/>
  <c r="G64" i="23"/>
  <c r="G62" s="1"/>
  <c r="G55" s="1"/>
  <c r="G54" s="1"/>
  <c r="F64" i="31"/>
  <c r="G65" i="17" l="1"/>
  <c r="G91" s="1"/>
  <c r="C23" i="16" s="1"/>
  <c r="C13" s="1"/>
  <c r="C36" i="21"/>
  <c r="C35" s="1"/>
  <c r="D36"/>
  <c r="D35" s="1"/>
  <c r="G53" i="23"/>
  <c r="G75" s="1"/>
  <c r="D23" i="16" s="1"/>
  <c r="D97" i="1"/>
  <c r="D96" s="1"/>
  <c r="D95" s="1"/>
  <c r="D94" s="1"/>
  <c r="H64" i="23"/>
  <c r="E65" i="31"/>
  <c r="E63" s="1"/>
  <c r="E52" s="1"/>
  <c r="E12" s="1"/>
  <c r="C40" i="21" l="1"/>
  <c r="A16" i="38"/>
  <c r="E97" i="1"/>
  <c r="E96" s="1"/>
  <c r="E95" s="1"/>
  <c r="E94" s="1"/>
  <c r="D40" i="21"/>
  <c r="D22" i="16"/>
  <c r="D21" s="1"/>
  <c r="D20" s="1"/>
  <c r="D19" s="1"/>
  <c r="C22"/>
  <c r="C21" s="1"/>
  <c r="C20" s="1"/>
  <c r="C19" s="1"/>
  <c r="F65" i="31"/>
  <c r="F63" s="1"/>
  <c r="F52" s="1"/>
  <c r="F12" s="1"/>
  <c r="H62" i="23"/>
  <c r="H55" s="1"/>
  <c r="H54" s="1"/>
  <c r="D73" i="1"/>
  <c r="D74"/>
  <c r="E73" l="1"/>
  <c r="E74"/>
  <c r="E16" i="8"/>
  <c r="D102" i="1"/>
  <c r="H53" i="23"/>
  <c r="H75" s="1"/>
  <c r="E23" i="16" s="1"/>
  <c r="E36" i="21"/>
  <c r="E35" s="1"/>
  <c r="C12" i="16"/>
  <c r="D7" i="46" s="1"/>
  <c r="D16" i="8"/>
  <c r="D14" l="1"/>
  <c r="E22" i="16"/>
  <c r="E21" s="1"/>
  <c r="E20" s="1"/>
  <c r="E19" s="1"/>
  <c r="E40" i="21"/>
  <c r="E102" i="1"/>
  <c r="B16" i="38"/>
  <c r="D18" i="16"/>
  <c r="C16" i="38" l="1"/>
  <c r="E18" i="16"/>
  <c r="F16" i="8"/>
  <c r="D17" i="16"/>
  <c r="D16" s="1"/>
  <c r="D15" s="1"/>
  <c r="D14" s="1"/>
  <c r="D13"/>
  <c r="E15" i="8" l="1"/>
  <c r="E14" s="1"/>
  <c r="D12" i="16"/>
  <c r="E17"/>
  <c r="E16" s="1"/>
  <c r="E15" s="1"/>
  <c r="E14" s="1"/>
  <c r="E13"/>
  <c r="F15" i="8" l="1"/>
  <c r="F14" s="1"/>
  <c r="E12" i="16"/>
</calcChain>
</file>

<file path=xl/sharedStrings.xml><?xml version="1.0" encoding="utf-8"?>
<sst xmlns="http://schemas.openxmlformats.org/spreadsheetml/2006/main" count="1540" uniqueCount="664">
  <si>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</si>
  <si>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</si>
  <si>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</si>
  <si>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</si>
  <si>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</si>
  <si>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</si>
  <si>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</si>
  <si>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</si>
  <si>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</si>
  <si>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</si>
  <si>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</si>
  <si>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</si>
  <si>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</si>
  <si>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</si>
  <si>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</si>
  <si>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</si>
  <si>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</si>
  <si>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</si>
  <si>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</si>
  <si>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</si>
  <si>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</si>
  <si>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</si>
  <si>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</si>
  <si>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</si>
  <si>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</si>
  <si>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</si>
  <si>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</si>
  <si>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</si>
  <si>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</si>
  <si>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</si>
  <si>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</si>
  <si>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</si>
  <si>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</si>
  <si>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</si>
  <si>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</si>
  <si>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</si>
  <si>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</si>
  <si>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</si>
  <si>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</si>
  <si>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</si>
  <si>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</si>
  <si>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</si>
  <si>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</si>
  <si>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</si>
  <si>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</si>
  <si>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</si>
  <si>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</si>
  <si>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</si>
  <si>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</si>
  <si>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</si>
  <si>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</si>
  <si>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</si>
  <si>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</si>
  <si>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</si>
  <si>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</si>
  <si>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</si>
  <si>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</si>
  <si>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</si>
  <si>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</si>
  <si>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</si>
  <si>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</si>
  <si>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</si>
  <si>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</si>
  <si>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</si>
  <si>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</si>
  <si>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</si>
  <si>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</si>
  <si>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</si>
  <si>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</si>
  <si>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</si>
  <si>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</si>
  <si>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</si>
  <si>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</si>
  <si>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</si>
  <si>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</si>
  <si>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</si>
  <si>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</si>
  <si>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</si>
  <si>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</si>
  <si>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</si>
  <si>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</si>
  <si>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</si>
  <si>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</si>
  <si>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</si>
  <si>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</si>
  <si>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</si>
  <si>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</si>
  <si>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</si>
  <si>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</si>
  <si>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</si>
  <si>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</si>
  <si>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</si>
  <si>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</si>
  <si>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</si>
  <si>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</si>
  <si>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</si>
  <si>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</si>
  <si>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</si>
  <si>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</si>
  <si>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</si>
  <si>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</si>
  <si>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</si>
  <si>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</si>
  <si>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</si>
  <si>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</si>
  <si>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</si>
  <si>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</si>
  <si>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</si>
  <si>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</si>
  <si>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</si>
  <si>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</si>
  <si>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</si>
  <si>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</si>
  <si>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</si>
  <si>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</si>
  <si>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</si>
  <si>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</si>
  <si>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</si>
  <si>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</si>
  <si>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</si>
  <si>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</si>
  <si>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</si>
  <si>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</si>
  <si>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</si>
  <si>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</si>
  <si>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</si>
  <si>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</si>
  <si>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</si>
  <si>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</si>
  <si>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</si>
  <si>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</si>
  <si>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</si>
  <si>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</si>
  <si>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</si>
  <si>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</si>
  <si>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</si>
  <si>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</si>
  <si>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</si>
  <si>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</si>
  <si>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</si>
  <si>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</si>
  <si>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</si>
  <si>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</si>
  <si>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</si>
  <si>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</si>
  <si>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</si>
  <si>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</si>
  <si>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</si>
  <si>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</si>
  <si>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</si>
  <si>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</si>
  <si>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</si>
  <si>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</si>
  <si>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</si>
  <si>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</si>
  <si>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</si>
  <si>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</si>
  <si>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</si>
  <si>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</si>
  <si>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</si>
  <si>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</si>
  <si>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</si>
  <si>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</si>
  <si>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</si>
  <si>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</si>
  <si>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</si>
  <si>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</si>
  <si>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</si>
  <si>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</si>
  <si>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</si>
  <si>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</si>
  <si>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</si>
  <si>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</si>
  <si>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</si>
  <si>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</si>
  <si>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</si>
  <si>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</si>
  <si>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</si>
  <si>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</si>
  <si>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</si>
  <si>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</si>
  <si>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</si>
  <si>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</si>
  <si>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</si>
  <si>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</si>
  <si>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</si>
  <si>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</si>
  <si>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</si>
  <si>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</si>
  <si>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</si>
  <si>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</si>
  <si>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</si>
  <si>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</si>
  <si>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</si>
  <si>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</si>
  <si>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</si>
  <si>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</si>
  <si>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</si>
  <si>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</si>
  <si>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</si>
  <si>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</si>
  <si>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</si>
  <si>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</si>
  <si>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</si>
  <si>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</si>
  <si>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</si>
  <si>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</si>
  <si>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</si>
  <si>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</si>
  <si>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</si>
  <si>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</si>
  <si>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</si>
  <si>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</si>
  <si>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</si>
  <si>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</si>
  <si>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</si>
  <si>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</si>
  <si>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</si>
  <si>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</si>
  <si>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</si>
  <si>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</si>
  <si>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</si>
  <si>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</si>
  <si>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</si>
  <si>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</si>
  <si>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</si>
  <si>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</si>
  <si>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</si>
  <si>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</si>
  <si>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</si>
  <si>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</si>
  <si>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</si>
  <si>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</si>
  <si>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</si>
  <si>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</si>
  <si>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</si>
  <si>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</si>
  <si>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</si>
  <si>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</si>
  <si>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</si>
  <si>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</si>
  <si>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</si>
  <si>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</si>
  <si>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</si>
  <si>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</si>
  <si>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</si>
  <si>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</si>
  <si>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</si>
  <si>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</si>
  <si>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</si>
  <si>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</si>
  <si>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</si>
  <si>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</si>
  <si>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</si>
  <si>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</si>
  <si>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</si>
  <si>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</si>
  <si>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</si>
  <si>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</si>
  <si>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</si>
  <si>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</si>
  <si>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</si>
  <si>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</si>
  <si>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</si>
  <si>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</si>
  <si>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</si>
  <si>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</si>
  <si>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</si>
  <si>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</si>
  <si>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</si>
  <si>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</si>
  <si>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</si>
  <si>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</si>
  <si>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</si>
  <si>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</si>
  <si>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</si>
  <si>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</si>
  <si>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</si>
  <si>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</si>
  <si>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</si>
  <si>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</si>
  <si>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</si>
  <si>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</si>
  <si>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</si>
  <si>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</si>
  <si>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</si>
  <si>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</si>
  <si>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</si>
  <si>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</si>
  <si>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</si>
  <si>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</si>
  <si>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</si>
  <si>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</si>
  <si>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</si>
  <si>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</si>
  <si>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</si>
  <si>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</si>
  <si>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</si>
  <si>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</si>
  <si>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</si>
  <si>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</si>
  <si>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</si>
  <si>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</si>
  <si>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</si>
  <si>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</si>
  <si>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</si>
  <si>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</si>
  <si>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</si>
  <si>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</si>
  <si>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</si>
  <si>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</si>
  <si>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</si>
  <si>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</si>
  <si>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</si>
  <si>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</si>
  <si>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</si>
  <si>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</si>
  <si>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</si>
  <si>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</si>
  <si>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</si>
  <si>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</si>
  <si>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</si>
  <si>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</si>
  <si>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</si>
  <si>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</si>
  <si>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</si>
  <si>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</si>
  <si>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</si>
  <si>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</si>
  <si>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</si>
  <si>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</si>
  <si>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</si>
  <si>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</si>
  <si>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</si>
  <si>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</si>
  <si>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</si>
  <si>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</si>
  <si>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</si>
  <si>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</si>
  <si>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</si>
  <si>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</si>
  <si>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</si>
  <si>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</si>
  <si>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</si>
  <si>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</si>
  <si>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</si>
  <si>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</si>
  <si>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</si>
  <si>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</si>
  <si>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</si>
  <si>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</si>
  <si>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</si>
  <si>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</si>
  <si>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</si>
  <si>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</si>
  <si>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</si>
  <si>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</si>
  <si>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</si>
  <si>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</si>
  <si>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</si>
  <si>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</si>
  <si>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</si>
  <si>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</si>
  <si>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</si>
  <si>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</si>
  <si>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</si>
  <si>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</si>
  <si>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</si>
  <si>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</si>
  <si>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</si>
  <si>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</si>
  <si>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</si>
  <si>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</si>
  <si>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</si>
  <si>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</si>
  <si>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</si>
  <si>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</si>
  <si>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</si>
  <si>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</si>
  <si>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</si>
  <si>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</si>
  <si>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</si>
  <si>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</si>
  <si>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</si>
  <si>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</si>
  <si>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</si>
  <si>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</si>
  <si>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</si>
  <si>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</si>
  <si>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</si>
  <si>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</si>
  <si>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</si>
  <si>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</si>
  <si>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</si>
  <si>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</si>
  <si>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</si>
  <si>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</si>
  <si>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</si>
  <si>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</si>
  <si>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</si>
  <si>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</si>
  <si>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</si>
  <si>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</si>
  <si>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</si>
  <si>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</si>
  <si>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</si>
  <si>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</si>
  <si>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</si>
  <si>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</si>
  <si>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</si>
  <si>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</si>
  <si>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</si>
  <si>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</si>
  <si>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</si>
  <si>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</si>
  <si>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</si>
  <si>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</si>
  <si>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</si>
  <si>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</si>
  <si>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</si>
  <si>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</si>
  <si>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</si>
  <si>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</si>
  <si>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</si>
  <si>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</si>
  <si>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</si>
  <si>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</si>
  <si>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</si>
  <si>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</si>
  <si>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</si>
  <si>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</si>
  <si>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Телегино</t>
  </si>
  <si>
    <t>Воскресенское</t>
  </si>
  <si>
    <t>Щипоусиха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</si>
  <si>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</si>
  <si>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</si>
  <si>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</si>
  <si>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</si>
  <si>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</si>
  <si>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</si>
  <si>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</si>
  <si>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</si>
  <si>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</si>
  <si>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</si>
  <si>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</si>
  <si>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</si>
  <si>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</si>
  <si>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</si>
  <si>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</si>
  <si>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</si>
  <si>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</si>
  <si>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</si>
  <si>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</si>
  <si>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</si>
  <si>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</si>
  <si>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</si>
  <si>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</si>
  <si>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</si>
  <si>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</si>
  <si>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</si>
  <si>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</si>
  <si>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</si>
  <si>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</si>
  <si>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</si>
  <si>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</si>
  <si>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</si>
  <si>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</si>
  <si>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</si>
  <si>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</si>
  <si>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</si>
  <si>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</si>
  <si>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</si>
  <si>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</si>
  <si>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</si>
  <si>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</si>
  <si>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</si>
  <si>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</si>
  <si>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</si>
  <si>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</si>
  <si>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</si>
  <si>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</si>
  <si>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</si>
  <si>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</si>
  <si>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</si>
  <si>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</si>
  <si>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</si>
  <si>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</si>
  <si>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</si>
  <si>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</si>
  <si>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</si>
  <si>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</si>
  <si>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</si>
  <si>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</si>
  <si>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</si>
  <si>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</si>
  <si>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</si>
  <si>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</si>
  <si>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</si>
  <si>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</si>
  <si>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</si>
  <si>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</si>
  <si>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</si>
  <si>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</si>
  <si>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</si>
  <si>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</si>
  <si>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</si>
  <si>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</si>
  <si>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</si>
  <si>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</si>
  <si>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</si>
  <si>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</si>
  <si>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</si>
  <si>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</si>
  <si>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</si>
  <si>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</si>
  <si>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</si>
  <si>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</si>
  <si>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</si>
  <si>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</si>
  <si>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</si>
  <si>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</si>
  <si>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план работы на 2022 год</t>
  </si>
  <si>
    <t>к проекту</t>
  </si>
  <si>
    <t>Анисимово</t>
  </si>
  <si>
    <t>Михеевское</t>
  </si>
  <si>
    <t>Пещериха</t>
  </si>
  <si>
    <t>закачка воды в противопожарные водоемы</t>
  </si>
  <si>
    <t>Высоково</t>
  </si>
  <si>
    <t>благоустройство территории (забор)</t>
  </si>
  <si>
    <t>ремонт зданий</t>
  </si>
  <si>
    <t>бензин, запчасти</t>
  </si>
  <si>
    <t xml:space="preserve">ремонт </t>
  </si>
  <si>
    <t xml:space="preserve">плитка </t>
  </si>
  <si>
    <t>орг.техника</t>
  </si>
  <si>
    <t>2024 год</t>
  </si>
  <si>
    <t>Нормативы  отчислений  доходов в бюджет Лежневского сельского поселения на 2022 год и на плановый период 2023 и 2024 годов</t>
  </si>
  <si>
    <t>Доходы  бюджета Лежневского сельского поселения по кодам классификации доходов бюджетов на 2022 год и на плановый период 2023 и 2024 годов</t>
  </si>
  <si>
    <t>Межбюджетные трансферты определенные Лежневскому сельскому поселению на 2022 год и на плановый период 2023 и 2024 годов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</si>
  <si>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</si>
  <si>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Источники внутреннего финансирования дефицита бюджета Лежневского сельского поселения на 2022 год и на плановый период 2023 и 2024 годов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</si>
  <si>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</si>
  <si>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2022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</si>
  <si>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2023 и 2024 годов</t>
  </si>
  <si>
    <t xml:space="preserve">Ведомственная структура расходов бюджета Лежневского сельского поселения на 2022 год </t>
  </si>
  <si>
    <t>Ведомственная структура расходов бюджета Лежневского сельского поселения на плановый период 2023 и 2024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</si>
  <si>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2022 год и на плановый период 2023 и 2024 годов</t>
  </si>
  <si>
    <t>Программа муниципальных заимствований  Лежневского сельского поселения на 2022 год и на плановый период 2023 и 2024 годов</t>
  </si>
  <si>
    <t>Программа муниципальных гарантий Лежневского сельского поселения на 2022 год и на плановый период 2023 и 2024 годов</t>
  </si>
  <si>
    <t>1.1. Перечень подлежащих предоставлению муниципальных гарантий Лежневского сельского поселения в 2022 - 2024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</si>
  <si>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</si>
  <si>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</si>
  <si>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Быковка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</si>
  <si>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</si>
  <si>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</si>
  <si>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 xml:space="preserve">ПСД на ремонт </t>
  </si>
  <si>
    <t>МУНИЦИПАЛЬНАЯ ПРОГРАММА «РАЗВИТИЕ ТЕРРИТОРИИ ЛЕЖНЕВСКОГО СЕЛЬСКОГО ПОСЕЛЕНИЯ НА 2022-2024 ГОДЫ»</t>
  </si>
  <si>
    <t>0130696011</t>
  </si>
  <si>
    <t>первая редакция</t>
  </si>
  <si>
    <t>перенос ЛЭП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</si>
  <si>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</si>
  <si>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</si>
  <si>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</si>
  <si>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</si>
  <si>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</si>
  <si>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</si>
  <si>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</si>
  <si>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</si>
  <si>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</si>
  <si>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</si>
  <si>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</si>
  <si>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</si>
  <si>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</si>
  <si>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</si>
  <si>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</si>
  <si>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</si>
  <si>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</si>
  <si>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</si>
  <si>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</si>
  <si>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</si>
  <si>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</si>
  <si>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ФОТ культура</t>
  </si>
  <si>
    <t>соф-е д.к.</t>
  </si>
  <si>
    <t>ТОС</t>
  </si>
  <si>
    <t>ИТОГО</t>
  </si>
  <si>
    <t>ОСТАТОК</t>
  </si>
  <si>
    <t>автоклуб</t>
  </si>
  <si>
    <t>ПЕРЕХОДЯЩИЙ ОСТАТОК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</si>
  <si>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</si>
  <si>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</si>
  <si>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</si>
  <si>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</si>
  <si>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</si>
  <si>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</si>
  <si>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</si>
  <si>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</si>
  <si>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</si>
  <si>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(из них взяли на очистку крыш от снега - 20 тыс.руб., кресла в Телегино  - 105 тыс.ру.)</t>
  </si>
  <si>
    <t>на машину</t>
  </si>
  <si>
    <t>сч.1</t>
  </si>
  <si>
    <t>сч.2</t>
  </si>
  <si>
    <t>нал/с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</si>
  <si>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</si>
  <si>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</si>
  <si>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</si>
  <si>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</si>
  <si>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</si>
  <si>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</si>
  <si>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</si>
  <si>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</si>
  <si>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</si>
  <si>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</si>
  <si>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</si>
  <si>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мебель в клуб</t>
  </si>
  <si>
    <t>дополнительно на мероприятия (дни села и т.п.)</t>
  </si>
  <si>
    <t>мебель в клубы</t>
  </si>
  <si>
    <t>сч.3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</si>
  <si>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</si>
  <si>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</si>
  <si>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</si>
  <si>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</si>
  <si>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</si>
  <si>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</si>
  <si>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</si>
  <si>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</si>
  <si>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</si>
  <si>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з/п культура (индексация июнь)</t>
  </si>
  <si>
    <t>возмещение расходов (комп.)</t>
  </si>
  <si>
    <t>з/п культура индексация ДГПХ</t>
  </si>
  <si>
    <t>налоги администрация</t>
  </si>
  <si>
    <t>уличное освещение (претензии)</t>
  </si>
  <si>
    <t>октябрь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</si>
  <si>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</si>
  <si>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</si>
  <si>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</si>
  <si>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</si>
  <si>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</si>
  <si>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>благоустройство (в октябре)</t>
  </si>
  <si>
    <t>дополнительно из зем.нал. с орг.</t>
  </si>
  <si>
    <t>,</t>
  </si>
  <si>
    <t>НДФЛ передвинули между собой</t>
  </si>
  <si>
    <t>увеличили з.н с огр.на 350 т.р.</t>
  </si>
  <si>
    <t>пожарная безопасность (в октябре)</t>
  </si>
  <si>
    <t>передвижки</t>
  </si>
  <si>
    <t>Воскресенское (из пер.ост.)</t>
  </si>
  <si>
    <t>ремонт объектов культурного наследия</t>
  </si>
  <si>
    <t>з/п худ.рук. Воскресенсоке</t>
  </si>
  <si>
    <t>принтер культура</t>
  </si>
  <si>
    <t>принтер администрация</t>
  </si>
  <si>
    <t>увеличена мал.дотация на 277 539,58</t>
  </si>
  <si>
    <t>комп. спец.адм</t>
  </si>
  <si>
    <t>923 116 07090 10 0000 140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</si>
  <si>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</si>
  <si>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000 116 07090 10 0000 140</t>
  </si>
  <si>
    <t>000 116 07000 10 0000 140</t>
  </si>
  <si>
    <t>Денежные взыскания (штрафы) за нарушение законодательства Российской Федерации об основах конституционного строя Российской Федерации, о государственной власти Российской Федерации, о государственной службе Российской Федерации, о выборах и референдумах Российской Федерации, об Уполномоченном по правам человека в Российской Федерации</t>
  </si>
  <si>
    <t>рынды, знаки</t>
  </si>
  <si>
    <t>колеса, содержание транспорта</t>
  </si>
  <si>
    <t>ноябрь</t>
  </si>
  <si>
    <t>от Оксаны (на состоянии счета)</t>
  </si>
  <si>
    <t>дополнительно из пер.ост. (в октябре)</t>
  </si>
  <si>
    <t>дополнительно из пер.ост. (в ноябре)</t>
  </si>
  <si>
    <t>дополнительно из зем.нал. с орг. (на них есть счета)</t>
  </si>
  <si>
    <t xml:space="preserve">вся оргтехника (она заплачена по статье 0140100300, с Оксаной обговорено), их убираю с этой статьи на благоустройство </t>
  </si>
  <si>
    <t>(за счет орг.техники и экономии по площадкам)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</si>
</sst>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9" formatCode="#,##0.00_ ;\-#,##0.00\ "/>
    <numFmt numFmtId="170" formatCode="000000"/>
  </numFmts>
  <fonts count="4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6" fillId="0" borderId="17">
      <alignment horizontal="center"/>
    </xf>
    <xf numFmtId="0" fontId="16" fillId="0" borderId="18">
      <alignment horizontal="left" wrapText="1" indent="2"/>
    </xf>
    <xf numFmtId="0" fontId="31" fillId="0" borderId="0">
      <alignment vertical="center"/>
    </xf>
    <xf numFmtId="0" fontId="31" fillId="0" borderId="10">
      <alignment horizontal="center" vertical="center" wrapText="1"/>
    </xf>
    <xf numFmtId="0" fontId="31" fillId="0" borderId="19">
      <alignment horizontal="center" vertical="center" wrapText="1"/>
    </xf>
    <xf numFmtId="49" fontId="32" fillId="0" borderId="14">
      <alignment vertical="center" wrapText="1"/>
    </xf>
    <xf numFmtId="4" fontId="32" fillId="0" borderId="10">
      <alignment horizontal="right" vertical="center" shrinkToFit="1"/>
    </xf>
    <xf numFmtId="49" fontId="33" fillId="0" borderId="20">
      <alignment horizontal="left" vertical="center" wrapText="1" indent="1"/>
    </xf>
    <xf numFmtId="4" fontId="33" fillId="0" borderId="10">
      <alignment horizontal="right" vertical="center" shrinkToFit="1"/>
    </xf>
  </cellStyleXfs>
  <cellXfs count="5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0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5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1" fillId="0" borderId="0" xfId="0" applyFont="1"/>
    <xf numFmtId="0" fontId="1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2" fillId="0" borderId="0" xfId="0" applyFont="1"/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vertical="top" wrapText="1"/>
    </xf>
    <xf numFmtId="0" fontId="22" fillId="0" borderId="0" xfId="0" applyNumberFormat="1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center" wrapText="1"/>
    </xf>
    <xf numFmtId="0" fontId="24" fillId="0" borderId="0" xfId="0" applyFont="1"/>
    <xf numFmtId="0" fontId="14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 applyProtection="1">
      <alignment vertical="top" wrapText="1"/>
    </xf>
    <xf numFmtId="0" fontId="26" fillId="0" borderId="0" xfId="0" applyFont="1"/>
    <xf numFmtId="4" fontId="26" fillId="0" borderId="0" xfId="0" applyNumberFormat="1" applyFont="1"/>
    <xf numFmtId="4" fontId="24" fillId="0" borderId="0" xfId="0" applyNumberFormat="1" applyFont="1"/>
    <xf numFmtId="0" fontId="24" fillId="0" borderId="0" xfId="0" applyFont="1" applyFill="1"/>
    <xf numFmtId="4" fontId="24" fillId="0" borderId="0" xfId="0" applyNumberFormat="1" applyFont="1" applyFill="1"/>
    <xf numFmtId="4" fontId="26" fillId="0" borderId="0" xfId="0" applyNumberFormat="1" applyFont="1" applyFill="1"/>
    <xf numFmtId="0" fontId="26" fillId="0" borderId="0" xfId="0" applyFont="1" applyFill="1"/>
    <xf numFmtId="164" fontId="24" fillId="0" borderId="0" xfId="0" applyNumberFormat="1" applyFont="1"/>
    <xf numFmtId="164" fontId="26" fillId="0" borderId="0" xfId="0" applyNumberFormat="1" applyFont="1"/>
    <xf numFmtId="164" fontId="26" fillId="0" borderId="0" xfId="0" applyNumberFormat="1" applyFont="1" applyFill="1"/>
    <xf numFmtId="164" fontId="24" fillId="0" borderId="0" xfId="0" applyNumberFormat="1" applyFont="1" applyFill="1"/>
    <xf numFmtId="0" fontId="28" fillId="0" borderId="0" xfId="0" applyFont="1"/>
    <xf numFmtId="0" fontId="23" fillId="0" borderId="0" xfId="0" applyFont="1"/>
    <xf numFmtId="43" fontId="19" fillId="0" borderId="1" xfId="0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2" fillId="0" borderId="0" xfId="0" applyFont="1" applyFill="1" applyAlignment="1">
      <alignment vertical="top"/>
    </xf>
    <xf numFmtId="0" fontId="29" fillId="0" borderId="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30" fillId="0" borderId="0" xfId="0" applyFont="1"/>
    <xf numFmtId="9" fontId="0" fillId="0" borderId="0" xfId="0" applyNumberFormat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36" fillId="3" borderId="1" xfId="0" applyNumberFormat="1" applyFont="1" applyFill="1" applyBorder="1" applyAlignment="1">
      <alignment vertical="top" wrapText="1"/>
    </xf>
    <xf numFmtId="0" fontId="37" fillId="7" borderId="1" xfId="0" applyFont="1" applyFill="1" applyBorder="1" applyAlignment="1">
      <alignment vertical="top" wrapText="1"/>
    </xf>
    <xf numFmtId="4" fontId="37" fillId="7" borderId="1" xfId="0" applyNumberFormat="1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39" fillId="7" borderId="1" xfId="0" applyNumberFormat="1" applyFont="1" applyFill="1" applyBorder="1" applyAlignment="1">
      <alignment vertical="top" wrapText="1"/>
    </xf>
    <xf numFmtId="4" fontId="27" fillId="0" borderId="1" xfId="0" applyNumberFormat="1" applyFont="1" applyBorder="1" applyAlignment="1">
      <alignment vertical="top" wrapText="1"/>
    </xf>
    <xf numFmtId="0" fontId="37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36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4" fontId="37" fillId="0" borderId="1" xfId="0" applyNumberFormat="1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4" fontId="37" fillId="5" borderId="1" xfId="0" applyNumberFormat="1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40" fillId="0" borderId="0" xfId="0" applyFont="1"/>
    <xf numFmtId="0" fontId="15" fillId="0" borderId="1" xfId="0" applyFont="1" applyBorder="1" applyAlignment="1">
      <alignment wrapText="1"/>
    </xf>
    <xf numFmtId="49" fontId="15" fillId="0" borderId="1" xfId="3" applyFont="1" applyBorder="1" applyAlignment="1" applyProtection="1">
      <alignment horizontal="left" vertical="center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5" fillId="0" borderId="0" xfId="0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horizontal="center" vertical="top"/>
    </xf>
    <xf numFmtId="0" fontId="1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7" fillId="0" borderId="1" xfId="3" applyNumberFormat="1" applyFont="1" applyBorder="1" applyAlignment="1" applyProtection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41" fillId="0" borderId="0" xfId="0" applyFont="1"/>
    <xf numFmtId="0" fontId="41" fillId="0" borderId="0" xfId="0" applyFont="1" applyFill="1" applyProtection="1">
      <protection locked="0"/>
    </xf>
    <xf numFmtId="0" fontId="41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top" wrapText="1"/>
    </xf>
    <xf numFmtId="43" fontId="29" fillId="0" borderId="5" xfId="1" applyNumberFormat="1" applyFont="1" applyFill="1" applyBorder="1" applyAlignment="1">
      <alignment horizontal="center" vertical="top" wrapText="1"/>
    </xf>
    <xf numFmtId="43" fontId="15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43" fontId="29" fillId="0" borderId="1" xfId="1" applyNumberFormat="1" applyFont="1" applyFill="1" applyBorder="1" applyAlignment="1">
      <alignment horizontal="center" vertical="top" wrapText="1"/>
    </xf>
    <xf numFmtId="43" fontId="15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top" wrapText="1"/>
    </xf>
    <xf numFmtId="49" fontId="22" fillId="0" borderId="0" xfId="0" applyNumberFormat="1" applyFont="1" applyFill="1"/>
    <xf numFmtId="2" fontId="22" fillId="0" borderId="0" xfId="0" applyNumberFormat="1" applyFont="1" applyFill="1"/>
    <xf numFmtId="43" fontId="22" fillId="0" borderId="0" xfId="0" applyNumberFormat="1" applyFont="1" applyFill="1"/>
    <xf numFmtId="0" fontId="20" fillId="2" borderId="0" xfId="0" applyFont="1" applyFill="1"/>
    <xf numFmtId="4" fontId="20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29" fillId="8" borderId="1" xfId="0" applyFont="1" applyFill="1" applyBorder="1" applyAlignment="1">
      <alignment vertical="top" wrapText="1"/>
    </xf>
    <xf numFmtId="4" fontId="8" fillId="8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40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7" xfId="0" applyFont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" fontId="14" fillId="0" borderId="0" xfId="0" applyNumberFormat="1" applyFont="1" applyFill="1"/>
    <xf numFmtId="4" fontId="18" fillId="3" borderId="0" xfId="0" applyNumberFormat="1" applyFont="1" applyFill="1"/>
    <xf numFmtId="0" fontId="15" fillId="4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0" fontId="27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4" fontId="15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wrapText="1"/>
    </xf>
    <xf numFmtId="166" fontId="15" fillId="0" borderId="0" xfId="0" applyNumberFormat="1" applyFont="1" applyFill="1" applyBorder="1" applyAlignment="1">
      <alignment horizontal="right" wrapText="1"/>
    </xf>
    <xf numFmtId="166" fontId="15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166" fontId="15" fillId="0" borderId="0" xfId="0" applyNumberFormat="1" applyFont="1" applyFill="1" applyBorder="1"/>
    <xf numFmtId="49" fontId="15" fillId="0" borderId="0" xfId="0" applyNumberFormat="1" applyFont="1" applyFill="1"/>
    <xf numFmtId="0" fontId="15" fillId="0" borderId="0" xfId="0" applyFont="1" applyFill="1" applyAlignment="1">
      <alignment vertical="top"/>
    </xf>
    <xf numFmtId="166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right" vertical="top"/>
      <protection locked="0"/>
    </xf>
    <xf numFmtId="0" fontId="22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5" fillId="0" borderId="1" xfId="0" applyFont="1" applyFill="1" applyBorder="1"/>
    <xf numFmtId="49" fontId="15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5" fillId="0" borderId="17" xfId="4" applyNumberFormat="1" applyFont="1" applyFill="1" applyAlignment="1" applyProtection="1">
      <alignment horizontal="center" vertical="center"/>
    </xf>
    <xf numFmtId="0" fontId="15" fillId="0" borderId="18" xfId="5" applyNumberFormat="1" applyFont="1" applyFill="1" applyAlignment="1" applyProtection="1">
      <alignment horizontal="left" wrapText="1"/>
    </xf>
    <xf numFmtId="0" fontId="15" fillId="3" borderId="1" xfId="0" applyFont="1" applyFill="1" applyBorder="1" applyAlignment="1" applyProtection="1">
      <alignment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0" xfId="0" applyNumberFormat="1" applyFont="1" applyFill="1" applyProtection="1">
      <protection locked="0"/>
    </xf>
    <xf numFmtId="43" fontId="22" fillId="0" borderId="0" xfId="0" applyNumberFormat="1" applyFont="1" applyFill="1" applyProtection="1">
      <protection locked="0"/>
    </xf>
    <xf numFmtId="4" fontId="22" fillId="0" borderId="0" xfId="0" applyNumberFormat="1" applyFont="1" applyFill="1" applyProtection="1">
      <protection locked="0"/>
    </xf>
    <xf numFmtId="4" fontId="22" fillId="0" borderId="0" xfId="0" applyNumberFormat="1" applyFont="1" applyFill="1"/>
    <xf numFmtId="0" fontId="22" fillId="0" borderId="0" xfId="0" applyFont="1" applyFill="1" applyAlignment="1">
      <alignment horizontal="center" vertical="top"/>
    </xf>
    <xf numFmtId="49" fontId="22" fillId="0" borderId="0" xfId="0" applyNumberFormat="1" applyFont="1" applyFill="1" applyAlignment="1">
      <alignment horizontal="right"/>
    </xf>
    <xf numFmtId="43" fontId="15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5" fillId="0" borderId="1" xfId="1" applyNumberFormat="1" applyFont="1" applyFill="1" applyBorder="1" applyAlignment="1" applyProtection="1">
      <alignment horizontal="center" vertical="top" wrapText="1"/>
    </xf>
    <xf numFmtId="49" fontId="15" fillId="0" borderId="15" xfId="0" applyNumberFormat="1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vertical="top" wrapText="1"/>
    </xf>
    <xf numFmtId="49" fontId="29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43" fontId="15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8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8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/>
    </xf>
    <xf numFmtId="0" fontId="17" fillId="0" borderId="0" xfId="0" applyFont="1" applyFill="1"/>
    <xf numFmtId="4" fontId="17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top" wrapText="1"/>
    </xf>
    <xf numFmtId="0" fontId="43" fillId="0" borderId="0" xfId="0" applyFont="1"/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3" fontId="17" fillId="0" borderId="1" xfId="1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4" fontId="21" fillId="0" borderId="0" xfId="0" applyNumberFormat="1" applyFont="1"/>
    <xf numFmtId="0" fontId="8" fillId="0" borderId="6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 wrapText="1"/>
    </xf>
    <xf numFmtId="0" fontId="22" fillId="2" borderId="0" xfId="0" applyFont="1" applyFill="1"/>
    <xf numFmtId="4" fontId="17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vertical="top" wrapText="1"/>
    </xf>
    <xf numFmtId="49" fontId="44" fillId="0" borderId="1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>
      <alignment vertical="top" wrapText="1"/>
    </xf>
    <xf numFmtId="43" fontId="19" fillId="0" borderId="1" xfId="1" applyNumberFormat="1" applyFont="1" applyFill="1" applyBorder="1" applyAlignment="1" applyProtection="1">
      <alignment vertical="top" wrapText="1"/>
    </xf>
    <xf numFmtId="49" fontId="17" fillId="0" borderId="1" xfId="1" applyNumberFormat="1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49" fontId="44" fillId="0" borderId="5" xfId="0" applyNumberFormat="1" applyFont="1" applyFill="1" applyBorder="1" applyAlignment="1">
      <alignment horizontal="center" vertical="top" wrapText="1"/>
    </xf>
    <xf numFmtId="49" fontId="19" fillId="0" borderId="5" xfId="0" applyNumberFormat="1" applyFont="1" applyFill="1" applyBorder="1" applyAlignment="1">
      <alignment horizontal="center" vertical="top" wrapText="1"/>
    </xf>
    <xf numFmtId="43" fontId="19" fillId="0" borderId="5" xfId="0" applyNumberFormat="1" applyFont="1" applyFill="1" applyBorder="1" applyAlignment="1">
      <alignment vertical="top" wrapText="1"/>
    </xf>
    <xf numFmtId="0" fontId="45" fillId="0" borderId="0" xfId="0" applyFont="1"/>
    <xf numFmtId="4" fontId="3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vertical="top" wrapText="1"/>
    </xf>
    <xf numFmtId="4" fontId="15" fillId="6" borderId="1" xfId="0" applyNumberFormat="1" applyFont="1" applyFill="1" applyBorder="1" applyAlignment="1">
      <alignment vertical="top" wrapText="1"/>
    </xf>
    <xf numFmtId="0" fontId="15" fillId="6" borderId="0" xfId="0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4" fontId="28" fillId="3" borderId="12" xfId="0" applyNumberFormat="1" applyFont="1" applyFill="1" applyBorder="1"/>
    <xf numFmtId="0" fontId="15" fillId="0" borderId="6" xfId="0" applyFont="1" applyBorder="1" applyAlignment="1">
      <alignment horizontal="left" vertical="top" wrapText="1"/>
    </xf>
    <xf numFmtId="4" fontId="15" fillId="6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4" fontId="8" fillId="9" borderId="1" xfId="0" applyNumberFormat="1" applyFont="1" applyFill="1" applyBorder="1" applyAlignment="1">
      <alignment vertical="top" wrapText="1"/>
    </xf>
    <xf numFmtId="0" fontId="8" fillId="9" borderId="0" xfId="0" applyFont="1" applyFill="1" applyBorder="1" applyAlignment="1">
      <alignment vertical="top" wrapText="1"/>
    </xf>
    <xf numFmtId="4" fontId="28" fillId="0" borderId="0" xfId="0" applyNumberFormat="1" applyFont="1" applyFill="1" applyBorder="1"/>
    <xf numFmtId="0" fontId="15" fillId="9" borderId="1" xfId="0" applyFont="1" applyFill="1" applyBorder="1" applyAlignment="1">
      <alignment vertical="top" wrapText="1"/>
    </xf>
    <xf numFmtId="4" fontId="15" fillId="9" borderId="1" xfId="0" applyNumberFormat="1" applyFont="1" applyFill="1" applyBorder="1" applyAlignment="1">
      <alignment vertical="top" wrapText="1"/>
    </xf>
    <xf numFmtId="0" fontId="15" fillId="9" borderId="0" xfId="0" applyFont="1" applyFill="1" applyBorder="1" applyAlignment="1">
      <alignment vertical="top" wrapText="1"/>
    </xf>
    <xf numFmtId="4" fontId="2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top" wrapText="1"/>
    </xf>
    <xf numFmtId="4" fontId="15" fillId="0" borderId="7" xfId="0" applyNumberFormat="1" applyFont="1" applyBorder="1" applyAlignment="1">
      <alignment horizontal="right" vertical="top" wrapText="1"/>
    </xf>
    <xf numFmtId="4" fontId="15" fillId="0" borderId="5" xfId="0" applyNumberFormat="1" applyFont="1" applyBorder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38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234" customWidth="1"/>
    <col min="2" max="2" width="73.5703125" style="332" customWidth="1"/>
    <col min="3" max="3" width="13.42578125" style="332" customWidth="1"/>
    <col min="4" max="4" width="13.42578125" style="386" customWidth="1"/>
    <col min="5" max="5" width="14" style="379" customWidth="1"/>
    <col min="6" max="6" width="14.5703125" style="76" hidden="1" customWidth="1"/>
    <col min="7" max="7" width="5.42578125" style="76" customWidth="1"/>
    <col min="8" max="8" width="12.42578125" style="87" bestFit="1" customWidth="1"/>
    <col min="9" max="9" width="11.42578125" style="87" bestFit="1" customWidth="1"/>
    <col min="10" max="10" width="13" style="87" customWidth="1"/>
    <col min="11" max="14" width="9.140625" style="87"/>
  </cols>
  <sheetData>
    <row r="1" spans="1:14">
      <c r="C1" s="456">
        <v>2021</v>
      </c>
      <c r="D1" s="456"/>
      <c r="E1" s="375">
        <v>2022</v>
      </c>
    </row>
    <row r="2" spans="1:14">
      <c r="C2" s="388" t="s">
        <v>497</v>
      </c>
      <c r="D2" s="389" t="s">
        <v>566</v>
      </c>
      <c r="E2" s="375"/>
    </row>
    <row r="3" spans="1:14" ht="63">
      <c r="B3" s="110" t="s">
        <v>24</v>
      </c>
      <c r="C3" s="110"/>
      <c r="D3" s="390"/>
      <c r="E3" s="229">
        <f>E5+E13+E17+E21+E24+E26+E28+E30+E33+E35</f>
        <v>8431314.0299999993</v>
      </c>
      <c r="F3" s="378"/>
      <c r="G3" s="378"/>
      <c r="H3" s="102"/>
      <c r="I3" s="102"/>
    </row>
    <row r="4" spans="1:14" s="150" customFormat="1">
      <c r="A4" s="379"/>
      <c r="B4" s="110"/>
      <c r="C4" s="110"/>
      <c r="D4" s="390"/>
      <c r="E4" s="229"/>
      <c r="F4" s="380"/>
      <c r="G4" s="381"/>
      <c r="H4" s="380"/>
      <c r="I4" s="380"/>
      <c r="J4" s="380"/>
      <c r="K4" s="380"/>
      <c r="L4" s="380"/>
      <c r="M4" s="380"/>
      <c r="N4" s="380"/>
    </row>
    <row r="5" spans="1:14" s="26" customFormat="1" ht="31.5">
      <c r="A5" s="382"/>
      <c r="B5" s="110" t="s">
        <v>221</v>
      </c>
      <c r="C5" s="306">
        <f>SUM(C6:C11)</f>
        <v>768532</v>
      </c>
      <c r="D5" s="387">
        <f>C5</f>
        <v>768532</v>
      </c>
      <c r="E5" s="304">
        <v>1823820.3</v>
      </c>
      <c r="F5" s="381"/>
      <c r="G5" s="381"/>
      <c r="H5" s="100"/>
      <c r="I5" s="100"/>
      <c r="J5" s="100"/>
      <c r="K5" s="100"/>
      <c r="L5" s="100"/>
      <c r="M5" s="100"/>
      <c r="N5" s="100"/>
    </row>
    <row r="6" spans="1:14" hidden="1">
      <c r="B6" s="110" t="s">
        <v>217</v>
      </c>
      <c r="C6" s="306">
        <v>535384.79</v>
      </c>
      <c r="D6" s="387"/>
      <c r="E6" s="304">
        <f>F6*100/130.2</f>
        <v>558755.99078341015</v>
      </c>
      <c r="F6" s="381">
        <v>727500.3</v>
      </c>
      <c r="G6" s="378"/>
      <c r="H6" s="102"/>
      <c r="I6" s="102"/>
    </row>
    <row r="7" spans="1:14" hidden="1">
      <c r="B7" s="110" t="s">
        <v>218</v>
      </c>
      <c r="C7" s="306">
        <v>161686.21</v>
      </c>
      <c r="D7" s="387"/>
      <c r="E7" s="304">
        <f>F6-E6</f>
        <v>168744.3092165899</v>
      </c>
      <c r="F7" s="378"/>
      <c r="G7" s="378"/>
      <c r="H7" s="101"/>
      <c r="I7" s="102"/>
    </row>
    <row r="8" spans="1:14" hidden="1">
      <c r="B8" s="376" t="s">
        <v>559</v>
      </c>
      <c r="C8" s="306"/>
      <c r="D8" s="387"/>
      <c r="E8" s="304">
        <f>E5-E6-E7</f>
        <v>1096320</v>
      </c>
      <c r="F8" s="378"/>
      <c r="G8" s="378"/>
      <c r="H8" s="101"/>
      <c r="I8" s="102"/>
    </row>
    <row r="9" spans="1:14" hidden="1">
      <c r="B9" s="377" t="s">
        <v>560</v>
      </c>
      <c r="C9" s="306"/>
      <c r="D9" s="387"/>
      <c r="E9" s="304">
        <v>1000000</v>
      </c>
      <c r="F9" s="378"/>
      <c r="G9" s="378"/>
    </row>
    <row r="10" spans="1:14" hidden="1">
      <c r="B10" s="377" t="s">
        <v>561</v>
      </c>
      <c r="C10" s="306">
        <v>71461</v>
      </c>
      <c r="D10" s="387"/>
      <c r="E10" s="304">
        <v>74320</v>
      </c>
      <c r="F10" s="378"/>
      <c r="G10" s="378"/>
    </row>
    <row r="11" spans="1:14" hidden="1">
      <c r="B11" s="377" t="s">
        <v>562</v>
      </c>
      <c r="C11" s="306"/>
      <c r="D11" s="387"/>
      <c r="E11" s="304">
        <v>22000</v>
      </c>
      <c r="F11" s="378"/>
      <c r="G11" s="378"/>
    </row>
    <row r="12" spans="1:14" s="31" customFormat="1" hidden="1">
      <c r="A12" s="332"/>
      <c r="B12" s="110"/>
      <c r="C12" s="306"/>
      <c r="D12" s="387"/>
      <c r="E12" s="304"/>
      <c r="F12" s="378"/>
      <c r="G12" s="378"/>
      <c r="H12" s="76"/>
      <c r="I12" s="76"/>
      <c r="J12" s="76"/>
      <c r="K12" s="76"/>
      <c r="L12" s="76"/>
      <c r="M12" s="76"/>
      <c r="N12" s="76"/>
    </row>
    <row r="13" spans="1:14" s="26" customFormat="1" ht="63">
      <c r="A13" s="382"/>
      <c r="B13" s="110" t="s">
        <v>216</v>
      </c>
      <c r="C13" s="306">
        <v>393061.12</v>
      </c>
      <c r="D13" s="387">
        <f>C13</f>
        <v>393061.12</v>
      </c>
      <c r="E13" s="304">
        <v>485003.25</v>
      </c>
      <c r="F13" s="380"/>
      <c r="G13" s="381"/>
      <c r="H13" s="100"/>
      <c r="I13" s="100"/>
      <c r="J13" s="100"/>
      <c r="K13" s="100"/>
      <c r="L13" s="100"/>
      <c r="M13" s="100"/>
      <c r="N13" s="100"/>
    </row>
    <row r="14" spans="1:14" hidden="1">
      <c r="B14" s="110" t="s">
        <v>217</v>
      </c>
      <c r="C14" s="306">
        <f>C13*100/130.2</f>
        <v>301890.2611367128</v>
      </c>
      <c r="D14" s="387"/>
      <c r="E14" s="304">
        <f>E13*100/130.2</f>
        <v>372506.33640552999</v>
      </c>
      <c r="G14" s="378"/>
    </row>
    <row r="15" spans="1:14" hidden="1">
      <c r="B15" s="110" t="s">
        <v>218</v>
      </c>
      <c r="C15" s="306">
        <f>C13-C14</f>
        <v>91170.858863287198</v>
      </c>
      <c r="D15" s="387"/>
      <c r="E15" s="304">
        <f>E13-E14</f>
        <v>112496.91359447001</v>
      </c>
      <c r="G15" s="378"/>
    </row>
    <row r="16" spans="1:14" s="31" customFormat="1" hidden="1">
      <c r="A16" s="332"/>
      <c r="B16" s="110"/>
      <c r="C16" s="306"/>
      <c r="D16" s="387"/>
      <c r="E16" s="304"/>
      <c r="F16" s="76"/>
      <c r="G16" s="378"/>
      <c r="H16" s="76"/>
      <c r="I16" s="76"/>
      <c r="J16" s="76"/>
      <c r="K16" s="76"/>
      <c r="L16" s="76"/>
      <c r="M16" s="76"/>
      <c r="N16" s="76"/>
    </row>
    <row r="17" spans="1:14" s="26" customFormat="1" ht="94.5">
      <c r="A17" s="382"/>
      <c r="B17" s="110" t="s">
        <v>219</v>
      </c>
      <c r="C17" s="306">
        <v>20687.419999999998</v>
      </c>
      <c r="D17" s="387">
        <f>C17</f>
        <v>20687.419999999998</v>
      </c>
      <c r="E17" s="385">
        <v>25526.48</v>
      </c>
      <c r="F17" s="383"/>
      <c r="G17" s="381"/>
      <c r="H17" s="100"/>
      <c r="I17" s="100"/>
      <c r="J17" s="100"/>
      <c r="K17" s="100"/>
      <c r="L17" s="100"/>
      <c r="M17" s="100"/>
      <c r="N17" s="100"/>
    </row>
    <row r="18" spans="1:14" s="29" customFormat="1" hidden="1">
      <c r="A18" s="234"/>
      <c r="B18" s="110" t="s">
        <v>217</v>
      </c>
      <c r="C18" s="306">
        <f>C17*100/130.2</f>
        <v>15888.955453149001</v>
      </c>
      <c r="D18" s="387"/>
      <c r="E18" s="304">
        <f>E17*100/130.2</f>
        <v>19605.591397849465</v>
      </c>
      <c r="F18" s="384"/>
      <c r="G18" s="378"/>
      <c r="H18" s="87"/>
      <c r="I18" s="87"/>
      <c r="J18" s="87"/>
      <c r="K18" s="87"/>
      <c r="L18" s="87"/>
      <c r="M18" s="87"/>
      <c r="N18" s="87"/>
    </row>
    <row r="19" spans="1:14" s="29" customFormat="1" hidden="1">
      <c r="A19" s="234"/>
      <c r="B19" s="110" t="s">
        <v>218</v>
      </c>
      <c r="C19" s="306">
        <f>C17-C18</f>
        <v>4798.4645468509971</v>
      </c>
      <c r="D19" s="387"/>
      <c r="E19" s="304">
        <f>E17-E18</f>
        <v>5920.888602150535</v>
      </c>
      <c r="F19" s="384"/>
      <c r="G19" s="378"/>
      <c r="H19" s="87"/>
      <c r="I19" s="87"/>
      <c r="J19" s="87"/>
      <c r="K19" s="87"/>
      <c r="L19" s="87"/>
      <c r="M19" s="87"/>
      <c r="N19" s="87"/>
    </row>
    <row r="20" spans="1:14" s="151" customFormat="1" hidden="1">
      <c r="A20" s="332"/>
      <c r="B20" s="110"/>
      <c r="C20" s="306"/>
      <c r="D20" s="387"/>
      <c r="E20" s="304"/>
      <c r="F20" s="384"/>
      <c r="G20" s="378"/>
      <c r="H20" s="76"/>
      <c r="I20" s="76"/>
      <c r="J20" s="76"/>
      <c r="K20" s="76"/>
      <c r="L20" s="76"/>
      <c r="M20" s="76"/>
      <c r="N20" s="76"/>
    </row>
    <row r="21" spans="1:14" s="26" customFormat="1" ht="31.5">
      <c r="A21" s="382"/>
      <c r="B21" s="108" t="s">
        <v>220</v>
      </c>
      <c r="C21" s="306">
        <v>1718000</v>
      </c>
      <c r="D21" s="387">
        <f>C21</f>
        <v>1718000</v>
      </c>
      <c r="E21" s="304">
        <v>2100000</v>
      </c>
      <c r="F21" s="383"/>
      <c r="G21" s="381"/>
      <c r="H21" s="100"/>
      <c r="I21" s="100"/>
      <c r="J21" s="100"/>
      <c r="K21" s="100"/>
      <c r="L21" s="100"/>
      <c r="M21" s="100"/>
      <c r="N21" s="100"/>
    </row>
    <row r="22" spans="1:14" s="150" customFormat="1" hidden="1">
      <c r="A22" s="379"/>
      <c r="B22" s="108"/>
      <c r="C22" s="306"/>
      <c r="D22" s="387"/>
      <c r="E22" s="304"/>
      <c r="F22" s="383"/>
      <c r="G22" s="381"/>
      <c r="H22" s="380"/>
      <c r="I22" s="380"/>
      <c r="J22" s="380"/>
      <c r="K22" s="380"/>
      <c r="L22" s="380"/>
      <c r="M22" s="380"/>
      <c r="N22" s="380"/>
    </row>
    <row r="23" spans="1:14" s="151" customFormat="1">
      <c r="A23" s="332"/>
      <c r="B23" s="110" t="s">
        <v>567</v>
      </c>
      <c r="C23" s="306"/>
      <c r="D23" s="391">
        <v>350690.23</v>
      </c>
      <c r="E23" s="304"/>
      <c r="F23" s="384"/>
      <c r="G23" s="378"/>
      <c r="H23" s="76"/>
      <c r="I23" s="76"/>
      <c r="J23" s="76"/>
      <c r="K23" s="76"/>
      <c r="L23" s="76"/>
      <c r="M23" s="76"/>
      <c r="N23" s="76"/>
    </row>
    <row r="24" spans="1:14" s="26" customFormat="1">
      <c r="A24" s="382"/>
      <c r="B24" s="108" t="s">
        <v>232</v>
      </c>
      <c r="C24" s="306">
        <v>686000</v>
      </c>
      <c r="D24" s="387">
        <v>664511.4</v>
      </c>
      <c r="E24" s="304">
        <v>335000</v>
      </c>
      <c r="F24" s="383"/>
      <c r="G24" s="381"/>
      <c r="H24" s="100"/>
      <c r="I24" s="100"/>
      <c r="J24" s="100"/>
      <c r="K24" s="100"/>
      <c r="L24" s="100"/>
      <c r="M24" s="100"/>
      <c r="N24" s="100"/>
    </row>
    <row r="25" spans="1:14" s="150" customFormat="1" hidden="1">
      <c r="A25" s="379"/>
      <c r="B25" s="108"/>
      <c r="C25" s="306"/>
      <c r="D25" s="387"/>
      <c r="E25" s="304"/>
      <c r="F25" s="383"/>
      <c r="G25" s="381"/>
      <c r="H25" s="380"/>
      <c r="I25" s="380"/>
      <c r="J25" s="380"/>
      <c r="K25" s="380"/>
      <c r="L25" s="380"/>
      <c r="M25" s="380"/>
      <c r="N25" s="380"/>
    </row>
    <row r="26" spans="1:14" s="26" customFormat="1" ht="47.25">
      <c r="A26" s="382"/>
      <c r="B26" s="108" t="s">
        <v>565</v>
      </c>
      <c r="C26" s="306">
        <v>957005</v>
      </c>
      <c r="D26" s="387">
        <v>956792.04</v>
      </c>
      <c r="E26" s="304">
        <v>907005</v>
      </c>
      <c r="F26" s="383"/>
      <c r="G26" s="381"/>
      <c r="H26" s="100"/>
      <c r="I26" s="100"/>
      <c r="J26" s="100"/>
      <c r="K26" s="100"/>
      <c r="L26" s="100"/>
      <c r="M26" s="100"/>
      <c r="N26" s="100"/>
    </row>
    <row r="27" spans="1:14" s="150" customFormat="1" hidden="1">
      <c r="A27" s="379"/>
      <c r="B27" s="108"/>
      <c r="C27" s="306"/>
      <c r="D27" s="387"/>
      <c r="E27" s="304"/>
      <c r="F27" s="383"/>
      <c r="G27" s="381"/>
      <c r="H27" s="380"/>
      <c r="I27" s="380"/>
      <c r="J27" s="380"/>
      <c r="K27" s="380"/>
      <c r="L27" s="380"/>
      <c r="M27" s="380"/>
      <c r="N27" s="380"/>
    </row>
    <row r="28" spans="1:14" s="26" customFormat="1" ht="47.25">
      <c r="A28" s="382"/>
      <c r="B28" s="108" t="s">
        <v>235</v>
      </c>
      <c r="C28" s="306">
        <v>938731</v>
      </c>
      <c r="D28" s="387">
        <v>938699.26</v>
      </c>
      <c r="E28" s="304">
        <v>788731</v>
      </c>
      <c r="F28" s="383"/>
      <c r="G28" s="381"/>
      <c r="H28" s="100"/>
      <c r="I28" s="100"/>
      <c r="J28" s="100"/>
      <c r="K28" s="100"/>
      <c r="L28" s="100"/>
      <c r="M28" s="100"/>
      <c r="N28" s="100"/>
    </row>
    <row r="29" spans="1:14" s="150" customFormat="1" hidden="1">
      <c r="A29" s="379"/>
      <c r="B29" s="108"/>
      <c r="C29" s="306"/>
      <c r="D29" s="387"/>
      <c r="E29" s="304"/>
      <c r="F29" s="383"/>
      <c r="G29" s="381"/>
      <c r="H29" s="380"/>
      <c r="I29" s="380"/>
      <c r="J29" s="380"/>
      <c r="K29" s="380"/>
      <c r="L29" s="380"/>
      <c r="M29" s="380"/>
      <c r="N29" s="380"/>
    </row>
    <row r="30" spans="1:14" s="26" customFormat="1">
      <c r="A30" s="382"/>
      <c r="B30" s="108" t="s">
        <v>338</v>
      </c>
      <c r="C30" s="306">
        <v>472781</v>
      </c>
      <c r="D30" s="387">
        <v>472781</v>
      </c>
      <c r="E30" s="304">
        <v>322781</v>
      </c>
      <c r="F30" s="383"/>
      <c r="G30" s="381"/>
      <c r="H30" s="100"/>
      <c r="I30" s="100"/>
      <c r="J30" s="100"/>
      <c r="K30" s="100"/>
      <c r="L30" s="100"/>
      <c r="M30" s="100"/>
      <c r="N30" s="100"/>
    </row>
    <row r="31" spans="1:14" s="150" customFormat="1" hidden="1">
      <c r="A31" s="379"/>
      <c r="B31" s="108"/>
      <c r="C31" s="306"/>
      <c r="D31" s="387"/>
      <c r="E31" s="304"/>
      <c r="F31" s="383"/>
      <c r="G31" s="381"/>
      <c r="H31" s="380"/>
      <c r="I31" s="380"/>
      <c r="J31" s="380"/>
      <c r="K31" s="380"/>
      <c r="L31" s="380"/>
      <c r="M31" s="380"/>
      <c r="N31" s="380"/>
    </row>
    <row r="32" spans="1:14" s="151" customFormat="1">
      <c r="A32" s="332"/>
      <c r="B32" s="110" t="s">
        <v>567</v>
      </c>
      <c r="C32" s="306"/>
      <c r="D32" s="391">
        <v>37466.44</v>
      </c>
      <c r="E32" s="304"/>
      <c r="F32" s="384"/>
      <c r="G32" s="378"/>
      <c r="H32" s="76"/>
      <c r="I32" s="76"/>
      <c r="J32" s="76"/>
      <c r="K32" s="76"/>
      <c r="L32" s="76"/>
      <c r="M32" s="76"/>
      <c r="N32" s="76"/>
    </row>
    <row r="33" spans="1:14" s="26" customFormat="1">
      <c r="A33" s="382"/>
      <c r="B33" s="108" t="s">
        <v>330</v>
      </c>
      <c r="C33" s="306">
        <v>210000</v>
      </c>
      <c r="D33" s="387">
        <v>210000</v>
      </c>
      <c r="E33" s="385">
        <v>210000</v>
      </c>
      <c r="F33" s="383"/>
      <c r="G33" s="381"/>
      <c r="H33" s="100"/>
      <c r="I33" s="100"/>
      <c r="J33" s="100"/>
      <c r="K33" s="100"/>
      <c r="L33" s="100"/>
      <c r="M33" s="100"/>
      <c r="N33" s="100"/>
    </row>
    <row r="34" spans="1:14" s="150" customFormat="1" hidden="1">
      <c r="A34" s="379"/>
      <c r="B34" s="108"/>
      <c r="C34" s="306"/>
      <c r="D34" s="387"/>
      <c r="E34" s="304"/>
      <c r="F34" s="383"/>
      <c r="G34" s="381"/>
      <c r="H34" s="380"/>
      <c r="I34" s="380"/>
      <c r="J34" s="380"/>
      <c r="K34" s="380"/>
      <c r="L34" s="380"/>
      <c r="M34" s="380"/>
      <c r="N34" s="380"/>
    </row>
    <row r="35" spans="1:14" s="150" customFormat="1">
      <c r="A35" s="379"/>
      <c r="B35" s="108" t="s">
        <v>421</v>
      </c>
      <c r="C35" s="306">
        <v>1767345</v>
      </c>
      <c r="D35" s="387">
        <v>1767339.03</v>
      </c>
      <c r="E35" s="304">
        <v>1433447</v>
      </c>
      <c r="F35" s="383"/>
      <c r="G35" s="381"/>
      <c r="H35" s="380"/>
      <c r="I35" s="380"/>
      <c r="J35" s="380"/>
      <c r="K35" s="380"/>
      <c r="L35" s="380"/>
      <c r="M35" s="380"/>
      <c r="N35" s="380"/>
    </row>
    <row r="36" spans="1:14" s="150" customFormat="1" hidden="1">
      <c r="A36" s="379"/>
      <c r="B36" s="110"/>
      <c r="C36" s="306"/>
      <c r="D36" s="387"/>
      <c r="E36" s="304"/>
      <c r="F36" s="383"/>
      <c r="G36" s="381"/>
      <c r="H36" s="380"/>
      <c r="I36" s="380"/>
      <c r="J36" s="380"/>
      <c r="K36" s="380"/>
      <c r="L36" s="380"/>
      <c r="M36" s="380"/>
      <c r="N36" s="380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14" sqref="D14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1" customWidth="1"/>
    <col min="5" max="5" width="15" customWidth="1"/>
    <col min="6" max="6" width="16" customWidth="1"/>
  </cols>
  <sheetData>
    <row r="1" spans="1:6" ht="15.75">
      <c r="E1" s="496" t="s">
        <v>126</v>
      </c>
      <c r="F1" s="496"/>
    </row>
    <row r="2" spans="1:6" ht="15.75">
      <c r="E2" s="497" t="s">
        <v>33</v>
      </c>
      <c r="F2" s="497"/>
    </row>
    <row r="3" spans="1:6" ht="15.75">
      <c r="E3" s="497" t="s">
        <v>109</v>
      </c>
      <c r="F3" s="497"/>
    </row>
    <row r="4" spans="1:6" ht="15.75">
      <c r="E4" s="497" t="s">
        <v>27</v>
      </c>
      <c r="F4" s="497"/>
    </row>
    <row r="5" spans="1:6" ht="15" customHeight="1">
      <c r="E5" s="497" t="s">
        <v>28</v>
      </c>
      <c r="F5" s="497"/>
    </row>
    <row r="6" spans="1:6" ht="15.75">
      <c r="E6" s="497" t="s">
        <v>429</v>
      </c>
      <c r="F6" s="497"/>
    </row>
    <row r="7" spans="1:6" ht="15.75">
      <c r="D7" s="61"/>
      <c r="E7" s="49"/>
      <c r="F7" s="49"/>
    </row>
    <row r="8" spans="1:6" ht="69" customHeight="1">
      <c r="A8" s="493" t="s">
        <v>540</v>
      </c>
      <c r="B8" s="494"/>
      <c r="C8" s="494"/>
      <c r="D8" s="494"/>
      <c r="E8" s="495"/>
      <c r="F8" s="495"/>
    </row>
    <row r="10" spans="1:6" ht="34.5" customHeight="1">
      <c r="A10" s="489" t="s">
        <v>40</v>
      </c>
      <c r="B10" s="489"/>
      <c r="C10" s="489" t="s">
        <v>58</v>
      </c>
      <c r="D10" s="490" t="s">
        <v>42</v>
      </c>
      <c r="E10" s="491"/>
      <c r="F10" s="492"/>
    </row>
    <row r="11" spans="1:6" ht="94.5">
      <c r="A11" s="3" t="s">
        <v>63</v>
      </c>
      <c r="B11" s="15" t="s">
        <v>59</v>
      </c>
      <c r="C11" s="489"/>
      <c r="D11" s="56" t="s">
        <v>345</v>
      </c>
      <c r="E11" s="56" t="s">
        <v>428</v>
      </c>
      <c r="F11" s="56" t="s">
        <v>534</v>
      </c>
    </row>
    <row r="12" spans="1:6" ht="15.75">
      <c r="A12" s="2">
        <v>1</v>
      </c>
      <c r="B12" s="2">
        <v>2</v>
      </c>
      <c r="C12" s="2">
        <v>3</v>
      </c>
      <c r="D12" s="71">
        <v>4</v>
      </c>
      <c r="E12" s="13"/>
      <c r="F12" s="13"/>
    </row>
    <row r="13" spans="1:6" ht="63">
      <c r="A13" s="15">
        <v>923</v>
      </c>
      <c r="B13" s="6"/>
      <c r="C13" s="141" t="s">
        <v>120</v>
      </c>
      <c r="D13" s="72"/>
      <c r="E13" s="19"/>
      <c r="F13" s="19"/>
    </row>
    <row r="14" spans="1:6" ht="47.25">
      <c r="A14" s="134">
        <v>923</v>
      </c>
      <c r="B14" s="15" t="s">
        <v>60</v>
      </c>
      <c r="C14" s="141" t="s">
        <v>395</v>
      </c>
      <c r="D14" s="58">
        <f>D15+D16</f>
        <v>1729425.3200000003</v>
      </c>
      <c r="E14" s="17">
        <f>E15+E16</f>
        <v>0</v>
      </c>
      <c r="F14" s="17">
        <f>F15+F16</f>
        <v>0</v>
      </c>
    </row>
    <row r="15" spans="1:6" ht="50.25" customHeight="1">
      <c r="A15" s="134">
        <v>923</v>
      </c>
      <c r="B15" s="134" t="s">
        <v>61</v>
      </c>
      <c r="C15" s="10" t="s">
        <v>396</v>
      </c>
      <c r="D15" s="73">
        <f>'Пр. 4'!C14</f>
        <v>-29518638.109999999</v>
      </c>
      <c r="E15" s="18">
        <f>'Пр. 4'!D14</f>
        <v>-18235000</v>
      </c>
      <c r="F15" s="18">
        <f>'Пр. 4'!E14</f>
        <v>-12186900</v>
      </c>
    </row>
    <row r="16" spans="1:6" ht="49.5" customHeight="1">
      <c r="A16" s="134">
        <v>923</v>
      </c>
      <c r="B16" s="134" t="s">
        <v>62</v>
      </c>
      <c r="C16" s="10" t="s">
        <v>397</v>
      </c>
      <c r="D16" s="73">
        <f>'Пр. 4'!C19</f>
        <v>31248063.43</v>
      </c>
      <c r="E16" s="18">
        <f>'Пр. 4'!D19</f>
        <v>18235000</v>
      </c>
      <c r="F16" s="18">
        <f>'Пр. 4'!E19</f>
        <v>12186900</v>
      </c>
    </row>
    <row r="19" spans="4:6">
      <c r="D19" s="118"/>
      <c r="E19" s="30"/>
      <c r="F19" s="30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abSelected="1" workbookViewId="0">
      <selection activeCell="D83" sqref="D83"/>
    </sheetView>
  </sheetViews>
  <sheetFormatPr defaultRowHeight="15"/>
  <cols>
    <col min="1" max="1" width="76.140625" style="193" customWidth="1"/>
    <col min="2" max="2" width="11.42578125" style="359" customWidth="1"/>
    <col min="3" max="3" width="17" style="262" customWidth="1"/>
    <col min="4" max="4" width="12.7109375" style="189" customWidth="1"/>
    <col min="5" max="5" width="17.7109375" style="189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58" t="s">
        <v>200</v>
      </c>
      <c r="D1" s="458"/>
      <c r="E1" s="458"/>
    </row>
    <row r="2" spans="1:5" ht="15.75">
      <c r="C2" s="459" t="s">
        <v>33</v>
      </c>
      <c r="D2" s="459"/>
      <c r="E2" s="459"/>
    </row>
    <row r="3" spans="1:5" ht="15.75">
      <c r="C3" s="459" t="s">
        <v>109</v>
      </c>
      <c r="D3" s="459"/>
      <c r="E3" s="459"/>
    </row>
    <row r="4" spans="1:5" ht="15.75">
      <c r="C4" s="459" t="s">
        <v>27</v>
      </c>
      <c r="D4" s="459"/>
      <c r="E4" s="459"/>
    </row>
    <row r="5" spans="1:5" ht="15.75">
      <c r="C5" s="459" t="s">
        <v>28</v>
      </c>
      <c r="D5" s="459"/>
      <c r="E5" s="459"/>
    </row>
    <row r="6" spans="1:5" ht="15.75">
      <c r="C6" s="476" t="s">
        <v>563</v>
      </c>
      <c r="D6" s="476"/>
      <c r="E6" s="476"/>
    </row>
    <row r="7" spans="1:5">
      <c r="C7" s="360"/>
      <c r="D7" s="188"/>
      <c r="E7" s="188"/>
    </row>
    <row r="8" spans="1:5" ht="52.5" customHeight="1">
      <c r="A8" s="457" t="s">
        <v>541</v>
      </c>
      <c r="B8" s="457"/>
      <c r="C8" s="457"/>
      <c r="D8" s="457"/>
      <c r="E8" s="457"/>
    </row>
    <row r="10" spans="1:5" ht="31.5">
      <c r="A10" s="299" t="s">
        <v>34</v>
      </c>
      <c r="B10" s="299" t="s">
        <v>128</v>
      </c>
      <c r="C10" s="105" t="s">
        <v>64</v>
      </c>
      <c r="D10" s="299" t="s">
        <v>65</v>
      </c>
      <c r="E10" s="299" t="s">
        <v>42</v>
      </c>
    </row>
    <row r="11" spans="1:5" ht="15.75">
      <c r="C11" s="105"/>
      <c r="D11" s="299"/>
      <c r="E11" s="299" t="s">
        <v>345</v>
      </c>
    </row>
    <row r="12" spans="1:5" ht="31.5">
      <c r="A12" s="418" t="s">
        <v>555</v>
      </c>
      <c r="B12" s="419"/>
      <c r="C12" s="420" t="s">
        <v>181</v>
      </c>
      <c r="D12" s="419"/>
      <c r="E12" s="181">
        <f>E88-E86</f>
        <v>31248063.43</v>
      </c>
    </row>
    <row r="13" spans="1:5" s="25" customFormat="1" ht="56.25">
      <c r="A13" s="421" t="s">
        <v>587</v>
      </c>
      <c r="B13" s="422"/>
      <c r="C13" s="420" t="s">
        <v>245</v>
      </c>
      <c r="D13" s="419"/>
      <c r="E13" s="181">
        <f>E14+E19+E23+E26+E28+E30+E33+E36+E38</f>
        <v>10445531.75</v>
      </c>
    </row>
    <row r="14" spans="1:5" ht="31.5">
      <c r="A14" s="108" t="s">
        <v>239</v>
      </c>
      <c r="B14" s="105"/>
      <c r="C14" s="105" t="s">
        <v>300</v>
      </c>
      <c r="D14" s="299"/>
      <c r="E14" s="190">
        <f>E15+E16+E17+E18</f>
        <v>6336000</v>
      </c>
    </row>
    <row r="15" spans="1:5" ht="78.75">
      <c r="A15" s="390" t="s">
        <v>187</v>
      </c>
      <c r="B15" s="80" t="s">
        <v>129</v>
      </c>
      <c r="C15" s="80" t="s">
        <v>246</v>
      </c>
      <c r="D15" s="83">
        <v>100</v>
      </c>
      <c r="E15" s="423">
        <f>'Пр. 7'!G15</f>
        <v>1101000</v>
      </c>
    </row>
    <row r="16" spans="1:5" ht="78.75">
      <c r="A16" s="390" t="s">
        <v>188</v>
      </c>
      <c r="B16" s="80" t="s">
        <v>130</v>
      </c>
      <c r="C16" s="80" t="s">
        <v>247</v>
      </c>
      <c r="D16" s="83">
        <v>100</v>
      </c>
      <c r="E16" s="423">
        <f>'Пр. 7'!G18</f>
        <v>3930000</v>
      </c>
    </row>
    <row r="17" spans="1:5" ht="31.5">
      <c r="A17" s="110" t="s">
        <v>455</v>
      </c>
      <c r="B17" s="84" t="s">
        <v>130</v>
      </c>
      <c r="C17" s="84" t="s">
        <v>247</v>
      </c>
      <c r="D17" s="107">
        <v>200</v>
      </c>
      <c r="E17" s="361">
        <f>'Пр. 7'!G19</f>
        <v>1280000</v>
      </c>
    </row>
    <row r="18" spans="1:5" ht="31.5">
      <c r="A18" s="110" t="s">
        <v>189</v>
      </c>
      <c r="B18" s="84" t="s">
        <v>130</v>
      </c>
      <c r="C18" s="84" t="s">
        <v>247</v>
      </c>
      <c r="D18" s="107">
        <v>800</v>
      </c>
      <c r="E18" s="361">
        <f>'Пр. 7'!G20</f>
        <v>25000</v>
      </c>
    </row>
    <row r="19" spans="1:5" s="86" customFormat="1" ht="31.5">
      <c r="A19" s="108" t="s">
        <v>240</v>
      </c>
      <c r="B19" s="105"/>
      <c r="C19" s="105" t="s">
        <v>301</v>
      </c>
      <c r="D19" s="299"/>
      <c r="E19" s="190">
        <f>E20+E21+E22</f>
        <v>110000</v>
      </c>
    </row>
    <row r="20" spans="1:5" s="86" customFormat="1" ht="63">
      <c r="A20" s="390" t="s">
        <v>456</v>
      </c>
      <c r="B20" s="80" t="s">
        <v>134</v>
      </c>
      <c r="C20" s="80" t="s">
        <v>248</v>
      </c>
      <c r="D20" s="83">
        <v>200</v>
      </c>
      <c r="E20" s="423">
        <f>'Пр. 7'!G26</f>
        <v>54600</v>
      </c>
    </row>
    <row r="21" spans="1:5" s="86" customFormat="1" ht="47.25">
      <c r="A21" s="390" t="s">
        <v>457</v>
      </c>
      <c r="B21" s="80" t="s">
        <v>134</v>
      </c>
      <c r="C21" s="80" t="s">
        <v>249</v>
      </c>
      <c r="D21" s="83">
        <v>200</v>
      </c>
      <c r="E21" s="423">
        <f>'Пр. 7'!G27</f>
        <v>55400</v>
      </c>
    </row>
    <row r="22" spans="1:5" s="86" customFormat="1" ht="63">
      <c r="A22" s="110" t="s">
        <v>494</v>
      </c>
      <c r="B22" s="84" t="s">
        <v>489</v>
      </c>
      <c r="C22" s="84" t="s">
        <v>495</v>
      </c>
      <c r="D22" s="107">
        <v>200</v>
      </c>
      <c r="E22" s="361">
        <f>'Пр. 7'!G41</f>
        <v>0</v>
      </c>
    </row>
    <row r="23" spans="1:5" ht="31.5">
      <c r="A23" s="108" t="s">
        <v>241</v>
      </c>
      <c r="B23" s="105"/>
      <c r="C23" s="105" t="s">
        <v>302</v>
      </c>
      <c r="D23" s="299"/>
      <c r="E23" s="190">
        <f>E24+E25</f>
        <v>252675</v>
      </c>
    </row>
    <row r="24" spans="1:5" ht="78.75">
      <c r="A24" s="110" t="s">
        <v>191</v>
      </c>
      <c r="B24" s="84" t="s">
        <v>135</v>
      </c>
      <c r="C24" s="84" t="s">
        <v>250</v>
      </c>
      <c r="D24" s="107">
        <v>100</v>
      </c>
      <c r="E24" s="361">
        <f>'Пр. 7'!G32</f>
        <v>251666.65</v>
      </c>
    </row>
    <row r="25" spans="1:5" ht="47.25">
      <c r="A25" s="110" t="s">
        <v>458</v>
      </c>
      <c r="B25" s="84" t="s">
        <v>135</v>
      </c>
      <c r="C25" s="84" t="s">
        <v>250</v>
      </c>
      <c r="D25" s="107">
        <v>200</v>
      </c>
      <c r="E25" s="361">
        <f>'Пр. 7'!G33</f>
        <v>1008.3500000000131</v>
      </c>
    </row>
    <row r="26" spans="1:5" ht="31.5">
      <c r="A26" s="108" t="s">
        <v>242</v>
      </c>
      <c r="B26" s="105"/>
      <c r="C26" s="105" t="s">
        <v>303</v>
      </c>
      <c r="D26" s="299"/>
      <c r="E26" s="190">
        <f>E27</f>
        <v>0</v>
      </c>
    </row>
    <row r="27" spans="1:5" ht="63">
      <c r="A27" s="110" t="s">
        <v>190</v>
      </c>
      <c r="B27" s="84" t="s">
        <v>133</v>
      </c>
      <c r="C27" s="84" t="s">
        <v>251</v>
      </c>
      <c r="D27" s="107">
        <v>500</v>
      </c>
      <c r="E27" s="191">
        <f>'Пр. 7'!G22</f>
        <v>0</v>
      </c>
    </row>
    <row r="28" spans="1:5" ht="31.5">
      <c r="A28" s="108" t="s">
        <v>243</v>
      </c>
      <c r="B28" s="105"/>
      <c r="C28" s="105" t="s">
        <v>304</v>
      </c>
      <c r="D28" s="299"/>
      <c r="E28" s="190">
        <f>E29</f>
        <v>230000</v>
      </c>
    </row>
    <row r="29" spans="1:5" ht="37.5" customHeight="1">
      <c r="A29" s="110" t="s">
        <v>192</v>
      </c>
      <c r="B29" s="84" t="s">
        <v>142</v>
      </c>
      <c r="C29" s="84" t="s">
        <v>275</v>
      </c>
      <c r="D29" s="107">
        <v>300</v>
      </c>
      <c r="E29" s="191">
        <f>'Пр. 7'!G64</f>
        <v>230000</v>
      </c>
    </row>
    <row r="30" spans="1:5" ht="31.5">
      <c r="A30" s="108" t="s">
        <v>244</v>
      </c>
      <c r="B30" s="105"/>
      <c r="C30" s="105" t="s">
        <v>305</v>
      </c>
      <c r="D30" s="299"/>
      <c r="E30" s="190">
        <f>E31+E32</f>
        <v>2445736</v>
      </c>
    </row>
    <row r="31" spans="1:5" ht="94.5">
      <c r="A31" s="121" t="s">
        <v>469</v>
      </c>
      <c r="B31" s="115" t="s">
        <v>238</v>
      </c>
      <c r="C31" s="84" t="s">
        <v>252</v>
      </c>
      <c r="D31" s="107">
        <v>200</v>
      </c>
      <c r="E31" s="192">
        <f>'Пр. 7'!G45</f>
        <v>1350952.66</v>
      </c>
    </row>
    <row r="32" spans="1:5" ht="47.25">
      <c r="A32" s="121" t="s">
        <v>470</v>
      </c>
      <c r="B32" s="115" t="s">
        <v>238</v>
      </c>
      <c r="C32" s="84" t="s">
        <v>253</v>
      </c>
      <c r="D32" s="107">
        <v>200</v>
      </c>
      <c r="E32" s="192">
        <f>'Пр. 7'!G46</f>
        <v>1094783.3400000001</v>
      </c>
    </row>
    <row r="33" spans="1:5" ht="31.5">
      <c r="A33" s="108" t="s">
        <v>445</v>
      </c>
      <c r="B33" s="105" t="s">
        <v>441</v>
      </c>
      <c r="C33" s="105" t="s">
        <v>446</v>
      </c>
      <c r="D33" s="190"/>
      <c r="E33" s="362">
        <f>E34+E35</f>
        <v>100000</v>
      </c>
    </row>
    <row r="34" spans="1:5" ht="63">
      <c r="A34" s="121" t="s">
        <v>459</v>
      </c>
      <c r="B34" s="84" t="s">
        <v>441</v>
      </c>
      <c r="C34" s="84" t="s">
        <v>444</v>
      </c>
      <c r="D34" s="363">
        <v>200</v>
      </c>
      <c r="E34" s="192">
        <f>'Пр. 7'!G48</f>
        <v>100000</v>
      </c>
    </row>
    <row r="35" spans="1:5" ht="47.25">
      <c r="A35" s="121" t="s">
        <v>501</v>
      </c>
      <c r="B35" s="84" t="s">
        <v>134</v>
      </c>
      <c r="C35" s="84" t="s">
        <v>502</v>
      </c>
      <c r="D35" s="363">
        <v>200</v>
      </c>
      <c r="E35" s="192">
        <f>'Пр. 7'!G29</f>
        <v>0</v>
      </c>
    </row>
    <row r="36" spans="1:5" ht="31.5">
      <c r="A36" s="108" t="s">
        <v>514</v>
      </c>
      <c r="B36" s="105" t="s">
        <v>509</v>
      </c>
      <c r="C36" s="105" t="s">
        <v>513</v>
      </c>
      <c r="D36" s="190"/>
      <c r="E36" s="362">
        <f>E37</f>
        <v>0</v>
      </c>
    </row>
    <row r="37" spans="1:5" ht="78.75">
      <c r="A37" s="121" t="s">
        <v>505</v>
      </c>
      <c r="B37" s="84" t="s">
        <v>509</v>
      </c>
      <c r="C37" s="84" t="s">
        <v>504</v>
      </c>
      <c r="D37" s="363" t="s">
        <v>510</v>
      </c>
      <c r="E37" s="192">
        <f>'Пр. 7'!G51</f>
        <v>0</v>
      </c>
    </row>
    <row r="38" spans="1:5" ht="31.5">
      <c r="A38" s="418" t="s">
        <v>516</v>
      </c>
      <c r="B38" s="420" t="s">
        <v>234</v>
      </c>
      <c r="C38" s="420" t="s">
        <v>518</v>
      </c>
      <c r="D38" s="181"/>
      <c r="E38" s="424">
        <f>E39</f>
        <v>971120.75</v>
      </c>
    </row>
    <row r="39" spans="1:5" ht="47.25">
      <c r="A39" s="395" t="s">
        <v>517</v>
      </c>
      <c r="B39" s="80" t="s">
        <v>234</v>
      </c>
      <c r="C39" s="80" t="s">
        <v>520</v>
      </c>
      <c r="D39" s="425" t="s">
        <v>519</v>
      </c>
      <c r="E39" s="167">
        <f>'Пр. 7'!G56</f>
        <v>971120.75</v>
      </c>
    </row>
    <row r="40" spans="1:5" s="25" customFormat="1" ht="56.25">
      <c r="A40" s="194" t="s">
        <v>588</v>
      </c>
      <c r="B40" s="247"/>
      <c r="C40" s="105" t="s">
        <v>256</v>
      </c>
      <c r="D40" s="299"/>
      <c r="E40" s="190">
        <f>E41+E43+E45</f>
        <v>1515000</v>
      </c>
    </row>
    <row r="41" spans="1:5" ht="15.75">
      <c r="A41" s="108" t="s">
        <v>282</v>
      </c>
      <c r="B41" s="105"/>
      <c r="C41" s="105" t="s">
        <v>254</v>
      </c>
      <c r="D41" s="299"/>
      <c r="E41" s="190">
        <f>E42</f>
        <v>1515000</v>
      </c>
    </row>
    <row r="42" spans="1:5" s="29" customFormat="1" ht="48" thickBot="1">
      <c r="A42" s="195" t="s">
        <v>460</v>
      </c>
      <c r="B42" s="364" t="s">
        <v>137</v>
      </c>
      <c r="C42" s="364" t="s">
        <v>255</v>
      </c>
      <c r="D42" s="365">
        <v>200</v>
      </c>
      <c r="E42" s="366">
        <f>'Пр. 7'!G36</f>
        <v>1515000</v>
      </c>
    </row>
    <row r="43" spans="1:5" s="26" customFormat="1" ht="15.75">
      <c r="A43" s="108" t="s">
        <v>283</v>
      </c>
      <c r="B43" s="105"/>
      <c r="C43" s="105" t="s">
        <v>284</v>
      </c>
      <c r="D43" s="299"/>
      <c r="E43" s="190">
        <f>E44</f>
        <v>0</v>
      </c>
    </row>
    <row r="44" spans="1:5" s="29" customFormat="1" ht="63">
      <c r="A44" s="110" t="s">
        <v>285</v>
      </c>
      <c r="B44" s="84" t="s">
        <v>295</v>
      </c>
      <c r="C44" s="84" t="s">
        <v>280</v>
      </c>
      <c r="D44" s="107">
        <v>800</v>
      </c>
      <c r="E44" s="361">
        <f>'Пр. 7'!G24</f>
        <v>0</v>
      </c>
    </row>
    <row r="45" spans="1:5" s="26" customFormat="1" ht="15.75">
      <c r="A45" s="108" t="s">
        <v>485</v>
      </c>
      <c r="B45" s="105"/>
      <c r="C45" s="105" t="s">
        <v>487</v>
      </c>
      <c r="D45" s="299"/>
      <c r="E45" s="190">
        <f>E46</f>
        <v>0</v>
      </c>
    </row>
    <row r="46" spans="1:5" s="29" customFormat="1" ht="31.5">
      <c r="A46" s="185" t="s">
        <v>484</v>
      </c>
      <c r="B46" s="84" t="s">
        <v>134</v>
      </c>
      <c r="C46" s="84" t="s">
        <v>480</v>
      </c>
      <c r="D46" s="107">
        <v>200</v>
      </c>
      <c r="E46" s="361">
        <f>'Пр. 7'!G28</f>
        <v>0</v>
      </c>
    </row>
    <row r="47" spans="1:5" ht="56.25">
      <c r="A47" s="194" t="s">
        <v>589</v>
      </c>
      <c r="B47" s="367"/>
      <c r="C47" s="122" t="s">
        <v>257</v>
      </c>
      <c r="D47" s="298"/>
      <c r="E47" s="190">
        <f>E48+E52+E54+E56+E58+E60+E62</f>
        <v>6736728</v>
      </c>
    </row>
    <row r="48" spans="1:5" ht="15.75">
      <c r="A48" s="108" t="s">
        <v>182</v>
      </c>
      <c r="B48" s="105"/>
      <c r="C48" s="105" t="s">
        <v>258</v>
      </c>
      <c r="D48" s="299"/>
      <c r="E48" s="190">
        <f>E49+E50+E51</f>
        <v>2616228</v>
      </c>
    </row>
    <row r="49" spans="1:8" s="29" customFormat="1" ht="47.25">
      <c r="A49" s="110" t="s">
        <v>477</v>
      </c>
      <c r="B49" s="84" t="s">
        <v>139</v>
      </c>
      <c r="C49" s="84" t="s">
        <v>259</v>
      </c>
      <c r="D49" s="107">
        <v>200</v>
      </c>
      <c r="E49" s="191">
        <f>'Пр. 7'!G58</f>
        <v>230000</v>
      </c>
    </row>
    <row r="50" spans="1:8" s="86" customFormat="1" ht="94.5">
      <c r="A50" s="185" t="s">
        <v>564</v>
      </c>
      <c r="B50" s="115" t="s">
        <v>238</v>
      </c>
      <c r="C50" s="84" t="s">
        <v>417</v>
      </c>
      <c r="D50" s="107">
        <v>200</v>
      </c>
      <c r="E50" s="192">
        <f>'Пр. 7'!G43</f>
        <v>652781</v>
      </c>
    </row>
    <row r="51" spans="1:8" s="29" customFormat="1" ht="78.75">
      <c r="A51" s="165" t="s">
        <v>463</v>
      </c>
      <c r="B51" s="166" t="s">
        <v>238</v>
      </c>
      <c r="C51" s="80" t="s">
        <v>423</v>
      </c>
      <c r="D51" s="83">
        <v>200</v>
      </c>
      <c r="E51" s="167">
        <f>'Пр. 7'!G44</f>
        <v>1733447</v>
      </c>
    </row>
    <row r="52" spans="1:8" s="26" customFormat="1" ht="31.5">
      <c r="A52" s="108" t="s">
        <v>183</v>
      </c>
      <c r="B52" s="105"/>
      <c r="C52" s="105" t="s">
        <v>260</v>
      </c>
      <c r="D52" s="299"/>
      <c r="E52" s="190">
        <f>E53</f>
        <v>1951000</v>
      </c>
    </row>
    <row r="53" spans="1:8" s="29" customFormat="1" ht="48" thickBot="1">
      <c r="A53" s="195" t="s">
        <v>464</v>
      </c>
      <c r="B53" s="364" t="s">
        <v>139</v>
      </c>
      <c r="C53" s="364" t="s">
        <v>261</v>
      </c>
      <c r="D53" s="365">
        <v>200</v>
      </c>
      <c r="E53" s="366">
        <f>'Пр. 7'!G59</f>
        <v>1951000</v>
      </c>
    </row>
    <row r="54" spans="1:8" s="26" customFormat="1" ht="15.75">
      <c r="A54" s="108" t="s">
        <v>333</v>
      </c>
      <c r="B54" s="105"/>
      <c r="C54" s="105" t="s">
        <v>334</v>
      </c>
      <c r="D54" s="299"/>
      <c r="E54" s="190">
        <f>E55</f>
        <v>424500</v>
      </c>
    </row>
    <row r="55" spans="1:8" s="29" customFormat="1" ht="32.25" thickBot="1">
      <c r="A55" s="121" t="s">
        <v>474</v>
      </c>
      <c r="B55" s="364"/>
      <c r="C55" s="364" t="s">
        <v>332</v>
      </c>
      <c r="D55" s="365">
        <v>200</v>
      </c>
      <c r="E55" s="366">
        <f>'Пр. 7'!G60</f>
        <v>424500</v>
      </c>
    </row>
    <row r="56" spans="1:8" s="26" customFormat="1" ht="31.5">
      <c r="A56" s="108" t="s">
        <v>335</v>
      </c>
      <c r="B56" s="105"/>
      <c r="C56" s="105" t="s">
        <v>336</v>
      </c>
      <c r="D56" s="299"/>
      <c r="E56" s="190">
        <f>E57</f>
        <v>835000</v>
      </c>
    </row>
    <row r="57" spans="1:8" s="29" customFormat="1" ht="32.25" thickBot="1">
      <c r="A57" s="195" t="s">
        <v>478</v>
      </c>
      <c r="B57" s="364" t="s">
        <v>234</v>
      </c>
      <c r="C57" s="364" t="s">
        <v>337</v>
      </c>
      <c r="D57" s="365">
        <v>200</v>
      </c>
      <c r="E57" s="366">
        <f>'Пр. 7'!G53</f>
        <v>835000</v>
      </c>
      <c r="H57"/>
    </row>
    <row r="58" spans="1:8" s="26" customFormat="1" ht="31.5">
      <c r="A58" s="108" t="s">
        <v>454</v>
      </c>
      <c r="B58" s="105"/>
      <c r="C58" s="105" t="s">
        <v>452</v>
      </c>
      <c r="D58" s="299"/>
      <c r="E58" s="190">
        <f>E59</f>
        <v>60000</v>
      </c>
    </row>
    <row r="59" spans="1:8" s="29" customFormat="1" ht="48" thickBot="1">
      <c r="A59" s="195" t="s">
        <v>479</v>
      </c>
      <c r="B59" s="364" t="s">
        <v>234</v>
      </c>
      <c r="C59" s="364" t="s">
        <v>453</v>
      </c>
      <c r="D59" s="365">
        <v>200</v>
      </c>
      <c r="E59" s="366">
        <f>'Пр. 7'!G54</f>
        <v>60000</v>
      </c>
    </row>
    <row r="60" spans="1:8" s="29" customFormat="1" ht="31.5">
      <c r="A60" s="108" t="s">
        <v>512</v>
      </c>
      <c r="B60" s="105"/>
      <c r="C60" s="105" t="s">
        <v>511</v>
      </c>
      <c r="D60" s="299"/>
      <c r="E60" s="190">
        <f>E61</f>
        <v>0</v>
      </c>
    </row>
    <row r="61" spans="1:8" s="29" customFormat="1" ht="48" thickBot="1">
      <c r="A61" s="195" t="s">
        <v>479</v>
      </c>
      <c r="B61" s="364" t="s">
        <v>234</v>
      </c>
      <c r="C61" s="364" t="s">
        <v>508</v>
      </c>
      <c r="D61" s="365">
        <v>200</v>
      </c>
      <c r="E61" s="366">
        <f>'Пр. 7'!G55</f>
        <v>0</v>
      </c>
    </row>
    <row r="62" spans="1:8" s="86" customFormat="1" ht="31.5">
      <c r="A62" s="108" t="s">
        <v>605</v>
      </c>
      <c r="B62" s="105"/>
      <c r="C62" s="105" t="s">
        <v>602</v>
      </c>
      <c r="D62" s="299"/>
      <c r="E62" s="190">
        <f>E63</f>
        <v>850000</v>
      </c>
    </row>
    <row r="63" spans="1:8" s="86" customFormat="1" ht="48" thickBot="1">
      <c r="A63" s="417" t="s">
        <v>604</v>
      </c>
      <c r="B63" s="364" t="s">
        <v>234</v>
      </c>
      <c r="C63" s="364" t="s">
        <v>603</v>
      </c>
      <c r="D63" s="365">
        <v>200</v>
      </c>
      <c r="E63" s="366">
        <f>'Пр. 7'!G61</f>
        <v>850000</v>
      </c>
    </row>
    <row r="64" spans="1:8" s="430" customFormat="1" ht="57.75" customHeight="1">
      <c r="A64" s="421" t="s">
        <v>590</v>
      </c>
      <c r="B64" s="427"/>
      <c r="C64" s="428" t="s">
        <v>262</v>
      </c>
      <c r="D64" s="426"/>
      <c r="E64" s="429">
        <f>E65+E73+E75+E77+E82+E84</f>
        <v>12550803.68</v>
      </c>
    </row>
    <row r="65" spans="1:8" s="240" customFormat="1" ht="31.5">
      <c r="A65" s="418" t="s">
        <v>184</v>
      </c>
      <c r="B65" s="420" t="s">
        <v>141</v>
      </c>
      <c r="C65" s="420" t="s">
        <v>263</v>
      </c>
      <c r="D65" s="419"/>
      <c r="E65" s="181">
        <f>SUM(E66:E72)</f>
        <v>6366510.5099999998</v>
      </c>
    </row>
    <row r="66" spans="1:8" s="86" customFormat="1" ht="78.75">
      <c r="A66" s="390" t="s">
        <v>202</v>
      </c>
      <c r="B66" s="80" t="s">
        <v>141</v>
      </c>
      <c r="C66" s="80" t="s">
        <v>264</v>
      </c>
      <c r="D66" s="83">
        <v>100</v>
      </c>
      <c r="E66" s="164">
        <f>'Пр. 7'!G69</f>
        <v>2375756</v>
      </c>
    </row>
    <row r="67" spans="1:8" s="86" customFormat="1" ht="94.5">
      <c r="A67" s="390" t="s">
        <v>201</v>
      </c>
      <c r="B67" s="80" t="s">
        <v>141</v>
      </c>
      <c r="C67" s="80" t="s">
        <v>265</v>
      </c>
      <c r="D67" s="83">
        <v>100</v>
      </c>
      <c r="E67" s="164">
        <f>'Пр. 7'!G70</f>
        <v>48918</v>
      </c>
    </row>
    <row r="68" spans="1:8" s="29" customFormat="1" ht="31.5">
      <c r="A68" s="110" t="s">
        <v>465</v>
      </c>
      <c r="B68" s="84" t="s">
        <v>141</v>
      </c>
      <c r="C68" s="84" t="s">
        <v>264</v>
      </c>
      <c r="D68" s="107">
        <v>200</v>
      </c>
      <c r="E68" s="191">
        <f>'Пр. 7'!G71</f>
        <v>2243303.09</v>
      </c>
    </row>
    <row r="69" spans="1:8" s="29" customFormat="1" ht="31.5">
      <c r="A69" s="251" t="s">
        <v>553</v>
      </c>
      <c r="B69" s="84" t="s">
        <v>141</v>
      </c>
      <c r="C69" s="84" t="s">
        <v>552</v>
      </c>
      <c r="D69" s="107">
        <v>200</v>
      </c>
      <c r="E69" s="191">
        <f>'Пр. 7'!G72</f>
        <v>779099.03</v>
      </c>
    </row>
    <row r="70" spans="1:8" s="29" customFormat="1" ht="31.5">
      <c r="A70" s="251" t="s">
        <v>578</v>
      </c>
      <c r="B70" s="84" t="s">
        <v>141</v>
      </c>
      <c r="C70" s="84" t="s">
        <v>579</v>
      </c>
      <c r="D70" s="107">
        <v>200</v>
      </c>
      <c r="E70" s="191">
        <f>'Пр. 7'!G73</f>
        <v>888434.39</v>
      </c>
    </row>
    <row r="71" spans="1:8" s="29" customFormat="1" ht="31.5">
      <c r="A71" s="110" t="s">
        <v>203</v>
      </c>
      <c r="B71" s="84" t="s">
        <v>141</v>
      </c>
      <c r="C71" s="84" t="s">
        <v>264</v>
      </c>
      <c r="D71" s="107">
        <v>800</v>
      </c>
      <c r="E71" s="191">
        <f>'Пр. 7'!G74</f>
        <v>31000</v>
      </c>
    </row>
    <row r="72" spans="1:8" s="29" customFormat="1" ht="31.5">
      <c r="A72" s="110" t="s">
        <v>426</v>
      </c>
      <c r="B72" s="84" t="s">
        <v>141</v>
      </c>
      <c r="C72" s="84" t="s">
        <v>425</v>
      </c>
      <c r="D72" s="107">
        <v>200</v>
      </c>
      <c r="E72" s="191">
        <f>'Пр. 7'!G75</f>
        <v>0</v>
      </c>
    </row>
    <row r="73" spans="1:8" s="26" customFormat="1" ht="31.5">
      <c r="A73" s="108" t="s">
        <v>185</v>
      </c>
      <c r="B73" s="105"/>
      <c r="C73" s="105" t="s">
        <v>266</v>
      </c>
      <c r="D73" s="299"/>
      <c r="E73" s="190">
        <f>E74</f>
        <v>14140</v>
      </c>
    </row>
    <row r="74" spans="1:8" s="29" customFormat="1" ht="31.5">
      <c r="A74" s="110" t="s">
        <v>466</v>
      </c>
      <c r="B74" s="84" t="s">
        <v>346</v>
      </c>
      <c r="C74" s="84" t="s">
        <v>267</v>
      </c>
      <c r="D74" s="107">
        <v>200</v>
      </c>
      <c r="E74" s="191">
        <f>'Пр. 7'!G86</f>
        <v>14140</v>
      </c>
    </row>
    <row r="75" spans="1:8" s="26" customFormat="1" ht="31.5">
      <c r="A75" s="108" t="s">
        <v>186</v>
      </c>
      <c r="B75" s="105"/>
      <c r="C75" s="105" t="s">
        <v>268</v>
      </c>
      <c r="D75" s="299"/>
      <c r="E75" s="190">
        <f>E76</f>
        <v>1070541.8799999999</v>
      </c>
    </row>
    <row r="76" spans="1:8" s="29" customFormat="1" ht="47.25">
      <c r="A76" s="196" t="s">
        <v>472</v>
      </c>
      <c r="B76" s="369" t="s">
        <v>139</v>
      </c>
      <c r="C76" s="369" t="s">
        <v>269</v>
      </c>
      <c r="D76" s="258">
        <v>200</v>
      </c>
      <c r="E76" s="370">
        <f>'Пр. 7'!G88</f>
        <v>1070541.8799999999</v>
      </c>
    </row>
    <row r="77" spans="1:8" s="26" customFormat="1" ht="31.5">
      <c r="A77" s="108" t="s">
        <v>208</v>
      </c>
      <c r="B77" s="105"/>
      <c r="C77" s="105" t="s">
        <v>270</v>
      </c>
      <c r="D77" s="299"/>
      <c r="E77" s="190">
        <f>E78+E79+E80+E81</f>
        <v>1770229.29</v>
      </c>
      <c r="F77" s="46"/>
    </row>
    <row r="78" spans="1:8" s="29" customFormat="1" ht="94.5">
      <c r="A78" s="110" t="s">
        <v>209</v>
      </c>
      <c r="B78" s="84" t="s">
        <v>141</v>
      </c>
      <c r="C78" s="84" t="s">
        <v>416</v>
      </c>
      <c r="D78" s="107">
        <v>100</v>
      </c>
      <c r="E78" s="191">
        <f>'Пр. 7'!G77</f>
        <v>663379.56000000006</v>
      </c>
      <c r="F78" s="47"/>
      <c r="G78" s="47"/>
      <c r="H78" s="47"/>
    </row>
    <row r="79" spans="1:8" s="29" customFormat="1" ht="47.25">
      <c r="A79" s="110" t="s">
        <v>467</v>
      </c>
      <c r="B79" s="84" t="s">
        <v>141</v>
      </c>
      <c r="C79" s="84" t="s">
        <v>416</v>
      </c>
      <c r="D79" s="107">
        <v>200</v>
      </c>
      <c r="E79" s="191">
        <f>'Пр. 7'!G78</f>
        <v>596320</v>
      </c>
    </row>
    <row r="80" spans="1:8" s="29" customFormat="1" ht="101.25" customHeight="1">
      <c r="A80" s="110" t="s">
        <v>550</v>
      </c>
      <c r="B80" s="84" t="s">
        <v>141</v>
      </c>
      <c r="C80" s="84" t="s">
        <v>271</v>
      </c>
      <c r="D80" s="107">
        <v>100</v>
      </c>
      <c r="E80" s="191">
        <f>'Пр. 7'!G79</f>
        <v>485003.25</v>
      </c>
    </row>
    <row r="81" spans="1:7" s="29" customFormat="1" ht="96.75" customHeight="1">
      <c r="A81" s="110" t="s">
        <v>211</v>
      </c>
      <c r="B81" s="84" t="s">
        <v>141</v>
      </c>
      <c r="C81" s="84" t="s">
        <v>272</v>
      </c>
      <c r="D81" s="107">
        <v>100</v>
      </c>
      <c r="E81" s="191">
        <f>'Пр. 7'!G80</f>
        <v>25526.48</v>
      </c>
    </row>
    <row r="82" spans="1:7" s="29" customFormat="1" ht="31.5">
      <c r="A82" s="120" t="s">
        <v>213</v>
      </c>
      <c r="B82" s="122"/>
      <c r="C82" s="122" t="s">
        <v>273</v>
      </c>
      <c r="D82" s="298"/>
      <c r="E82" s="368">
        <f>E83</f>
        <v>2400000</v>
      </c>
    </row>
    <row r="83" spans="1:7" s="29" customFormat="1" ht="47.25">
      <c r="A83" s="110" t="s">
        <v>473</v>
      </c>
      <c r="B83" s="84" t="s">
        <v>141</v>
      </c>
      <c r="C83" s="84" t="s">
        <v>274</v>
      </c>
      <c r="D83" s="107">
        <v>200</v>
      </c>
      <c r="E83" s="191">
        <f>'Пр. 7'!G82</f>
        <v>2400000</v>
      </c>
    </row>
    <row r="84" spans="1:7" s="26" customFormat="1" ht="47.25">
      <c r="A84" s="108" t="s">
        <v>409</v>
      </c>
      <c r="B84" s="105" t="s">
        <v>141</v>
      </c>
      <c r="C84" s="105" t="s">
        <v>410</v>
      </c>
      <c r="D84" s="299"/>
      <c r="E84" s="190">
        <f>E85</f>
        <v>929382</v>
      </c>
    </row>
    <row r="85" spans="1:7" s="29" customFormat="1" ht="95.25" customHeight="1">
      <c r="A85" s="110" t="s">
        <v>550</v>
      </c>
      <c r="B85" s="84" t="s">
        <v>141</v>
      </c>
      <c r="C85" s="84" t="s">
        <v>408</v>
      </c>
      <c r="D85" s="107">
        <v>100</v>
      </c>
      <c r="E85" s="191">
        <f>безвозм.пост.!C9</f>
        <v>929382</v>
      </c>
    </row>
    <row r="86" spans="1:7" s="26" customFormat="1" ht="47.25">
      <c r="A86" s="108" t="s">
        <v>595</v>
      </c>
      <c r="B86" s="105"/>
      <c r="C86" s="105"/>
      <c r="D86" s="299"/>
      <c r="E86" s="190">
        <f>E87</f>
        <v>0</v>
      </c>
    </row>
    <row r="87" spans="1:7" s="29" customFormat="1" ht="47.25">
      <c r="A87" s="121" t="s">
        <v>591</v>
      </c>
      <c r="B87" s="84" t="s">
        <v>141</v>
      </c>
      <c r="C87" s="84" t="s">
        <v>594</v>
      </c>
      <c r="D87" s="107">
        <v>200</v>
      </c>
      <c r="E87" s="96">
        <f>'Пр. 7'!G90</f>
        <v>0</v>
      </c>
    </row>
    <row r="88" spans="1:7" ht="15.75">
      <c r="A88" s="108" t="s">
        <v>447</v>
      </c>
      <c r="B88" s="299"/>
      <c r="C88" s="84"/>
      <c r="D88" s="107"/>
      <c r="E88" s="371">
        <f>E13+E40+E47+E64+E87</f>
        <v>31248063.43</v>
      </c>
      <c r="G88" s="20"/>
    </row>
    <row r="92" spans="1:7">
      <c r="E92" s="264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abSelected="1" topLeftCell="A55" workbookViewId="0">
      <selection activeCell="D83" sqref="D83"/>
    </sheetView>
  </sheetViews>
  <sheetFormatPr defaultRowHeight="15.75"/>
  <cols>
    <col min="1" max="1" width="61.7109375" style="74" customWidth="1"/>
    <col min="2" max="2" width="13.42578125" style="127" customWidth="1"/>
    <col min="3" max="3" width="16.42578125" style="75" customWidth="1"/>
    <col min="4" max="4" width="12.7109375" style="76" customWidth="1"/>
    <col min="5" max="5" width="16.140625" style="76" customWidth="1"/>
    <col min="6" max="6" width="17.42578125" style="76" customWidth="1"/>
    <col min="7" max="7" width="14.7109375" bestFit="1" customWidth="1"/>
    <col min="8" max="8" width="18.140625" customWidth="1"/>
  </cols>
  <sheetData>
    <row r="1" spans="1:6">
      <c r="D1" s="488" t="s">
        <v>126</v>
      </c>
      <c r="E1" s="488"/>
      <c r="F1" s="488"/>
    </row>
    <row r="2" spans="1:6">
      <c r="D2" s="486" t="s">
        <v>33</v>
      </c>
      <c r="E2" s="486"/>
      <c r="F2" s="486"/>
    </row>
    <row r="3" spans="1:6">
      <c r="D3" s="486" t="s">
        <v>109</v>
      </c>
      <c r="E3" s="486"/>
      <c r="F3" s="486"/>
    </row>
    <row r="4" spans="1:6">
      <c r="D4" s="486" t="s">
        <v>27</v>
      </c>
      <c r="E4" s="486"/>
      <c r="F4" s="486"/>
    </row>
    <row r="5" spans="1:6">
      <c r="D5" s="486" t="s">
        <v>28</v>
      </c>
      <c r="E5" s="486"/>
      <c r="F5" s="486"/>
    </row>
    <row r="6" spans="1:6">
      <c r="D6" s="486" t="s">
        <v>563</v>
      </c>
      <c r="E6" s="486"/>
      <c r="F6" s="486"/>
    </row>
    <row r="7" spans="1:6">
      <c r="D7" s="61"/>
      <c r="E7" s="61"/>
      <c r="F7" s="61"/>
    </row>
    <row r="8" spans="1:6" ht="52.5" customHeight="1">
      <c r="A8" s="460" t="s">
        <v>542</v>
      </c>
      <c r="B8" s="460"/>
      <c r="C8" s="460"/>
      <c r="D8" s="460"/>
      <c r="E8" s="498"/>
      <c r="F8" s="498"/>
    </row>
    <row r="10" spans="1:6" ht="31.5">
      <c r="A10" s="78" t="s">
        <v>34</v>
      </c>
      <c r="B10" s="42" t="s">
        <v>128</v>
      </c>
      <c r="C10" s="42" t="s">
        <v>64</v>
      </c>
      <c r="D10" s="78" t="s">
        <v>65</v>
      </c>
      <c r="E10" s="470" t="s">
        <v>42</v>
      </c>
      <c r="F10" s="470"/>
    </row>
    <row r="11" spans="1:6">
      <c r="A11" s="77"/>
      <c r="B11" s="128"/>
      <c r="C11" s="42"/>
      <c r="D11" s="78"/>
      <c r="E11" s="286" t="s">
        <v>428</v>
      </c>
      <c r="F11" s="79" t="s">
        <v>534</v>
      </c>
    </row>
    <row r="12" spans="1:6" s="26" customFormat="1" ht="47.25">
      <c r="A12" s="36" t="s">
        <v>412</v>
      </c>
      <c r="B12" s="42"/>
      <c r="C12" s="42" t="s">
        <v>181</v>
      </c>
      <c r="D12" s="85"/>
      <c r="E12" s="88">
        <f>E13+E39+E34+E52</f>
        <v>17395000</v>
      </c>
      <c r="F12" s="88">
        <f>F13+F39+F34+F52</f>
        <v>11536900</v>
      </c>
    </row>
    <row r="13" spans="1:6" s="26" customFormat="1" ht="75">
      <c r="A13" s="59" t="s">
        <v>411</v>
      </c>
      <c r="B13" s="35"/>
      <c r="C13" s="42" t="s">
        <v>245</v>
      </c>
      <c r="D13" s="85"/>
      <c r="E13" s="88">
        <f>E14+E19+E22+E25+E27+E29+E32</f>
        <v>7659858.4000000004</v>
      </c>
      <c r="F13" s="88">
        <f>F14+F19+F22+F25+F27+F29</f>
        <v>6001818.4000000004</v>
      </c>
    </row>
    <row r="14" spans="1:6" s="26" customFormat="1" ht="31.5">
      <c r="A14" s="36" t="s">
        <v>239</v>
      </c>
      <c r="B14" s="42"/>
      <c r="C14" s="42" t="s">
        <v>300</v>
      </c>
      <c r="D14" s="85"/>
      <c r="E14" s="88">
        <f>E15+E16+E17+E18</f>
        <v>6007000</v>
      </c>
      <c r="F14" s="88">
        <f>F15+F16+F17+F18</f>
        <v>4381182.4000000004</v>
      </c>
    </row>
    <row r="15" spans="1:6" ht="94.5">
      <c r="A15" s="44" t="s">
        <v>187</v>
      </c>
      <c r="B15" s="40" t="s">
        <v>129</v>
      </c>
      <c r="C15" s="40" t="s">
        <v>246</v>
      </c>
      <c r="D15" s="41">
        <v>100</v>
      </c>
      <c r="E15" s="90">
        <f>Пр.8!G15</f>
        <v>1042000</v>
      </c>
      <c r="F15" s="90">
        <f>Пр.8!H15</f>
        <v>1000000</v>
      </c>
    </row>
    <row r="16" spans="1:6" ht="94.5">
      <c r="A16" s="44" t="s">
        <v>188</v>
      </c>
      <c r="B16" s="40" t="s">
        <v>130</v>
      </c>
      <c r="C16" s="40" t="s">
        <v>247</v>
      </c>
      <c r="D16" s="41">
        <v>100</v>
      </c>
      <c r="E16" s="90">
        <f>Пр.8!G18</f>
        <v>3745000</v>
      </c>
      <c r="F16" s="90">
        <f>Пр.8!H18</f>
        <v>2700000</v>
      </c>
    </row>
    <row r="17" spans="1:6" s="29" customFormat="1" ht="31.5">
      <c r="A17" s="44" t="s">
        <v>455</v>
      </c>
      <c r="B17" s="40" t="s">
        <v>130</v>
      </c>
      <c r="C17" s="40" t="s">
        <v>247</v>
      </c>
      <c r="D17" s="41">
        <v>200</v>
      </c>
      <c r="E17" s="90">
        <f>Пр.8!G19</f>
        <v>1200000</v>
      </c>
      <c r="F17" s="90">
        <f>Пр.8!H19</f>
        <v>661182.4</v>
      </c>
    </row>
    <row r="18" spans="1:6" ht="31.5">
      <c r="A18" s="44" t="s">
        <v>189</v>
      </c>
      <c r="B18" s="40" t="s">
        <v>130</v>
      </c>
      <c r="C18" s="40" t="s">
        <v>247</v>
      </c>
      <c r="D18" s="41">
        <v>800</v>
      </c>
      <c r="E18" s="90">
        <f>Пр.8!G20</f>
        <v>20000</v>
      </c>
      <c r="F18" s="90">
        <f>Пр.8!H20</f>
        <v>20000</v>
      </c>
    </row>
    <row r="19" spans="1:6" s="26" customFormat="1" ht="31.5">
      <c r="A19" s="36" t="s">
        <v>240</v>
      </c>
      <c r="B19" s="42"/>
      <c r="C19" s="42" t="s">
        <v>301</v>
      </c>
      <c r="D19" s="85"/>
      <c r="E19" s="88">
        <f>E20+E21</f>
        <v>3131.12</v>
      </c>
      <c r="F19" s="88">
        <f>F20+F21</f>
        <v>0</v>
      </c>
    </row>
    <row r="20" spans="1:6" s="26" customFormat="1" ht="78.75">
      <c r="A20" s="44" t="s">
        <v>456</v>
      </c>
      <c r="B20" s="40" t="s">
        <v>134</v>
      </c>
      <c r="C20" s="40" t="s">
        <v>248</v>
      </c>
      <c r="D20" s="41">
        <v>200</v>
      </c>
      <c r="E20" s="90">
        <f>Пр.8!G26</f>
        <v>2131.12</v>
      </c>
      <c r="F20" s="90">
        <f>Пр.8!H26</f>
        <v>0</v>
      </c>
    </row>
    <row r="21" spans="1:6" s="26" customFormat="1" ht="47.25">
      <c r="A21" s="44" t="s">
        <v>457</v>
      </c>
      <c r="B21" s="40" t="s">
        <v>134</v>
      </c>
      <c r="C21" s="40" t="s">
        <v>249</v>
      </c>
      <c r="D21" s="41">
        <v>200</v>
      </c>
      <c r="E21" s="90">
        <f>Пр.8!G27</f>
        <v>1000</v>
      </c>
      <c r="F21" s="90">
        <f>Пр.8!H27</f>
        <v>0</v>
      </c>
    </row>
    <row r="22" spans="1:6" s="26" customFormat="1" ht="31.5">
      <c r="A22" s="36" t="s">
        <v>241</v>
      </c>
      <c r="B22" s="42"/>
      <c r="C22" s="42" t="s">
        <v>302</v>
      </c>
      <c r="D22" s="85"/>
      <c r="E22" s="88">
        <f>E23+E24</f>
        <v>246500</v>
      </c>
      <c r="F22" s="88">
        <f>F23+F24</f>
        <v>254900</v>
      </c>
    </row>
    <row r="23" spans="1:6" s="29" customFormat="1" ht="94.5">
      <c r="A23" s="44" t="s">
        <v>191</v>
      </c>
      <c r="B23" s="40" t="s">
        <v>135</v>
      </c>
      <c r="C23" s="40" t="s">
        <v>250</v>
      </c>
      <c r="D23" s="41">
        <v>100</v>
      </c>
      <c r="E23" s="94">
        <f>Пр.8!G30</f>
        <v>221000</v>
      </c>
      <c r="F23" s="94">
        <f>Пр.8!H30</f>
        <v>221000</v>
      </c>
    </row>
    <row r="24" spans="1:6" s="29" customFormat="1" ht="51" customHeight="1">
      <c r="A24" s="44" t="s">
        <v>468</v>
      </c>
      <c r="B24" s="40" t="s">
        <v>135</v>
      </c>
      <c r="C24" s="40" t="s">
        <v>250</v>
      </c>
      <c r="D24" s="41">
        <v>200</v>
      </c>
      <c r="E24" s="94">
        <f>Пр.8!G31</f>
        <v>25500</v>
      </c>
      <c r="F24" s="94">
        <f>Пр.8!H31</f>
        <v>33900</v>
      </c>
    </row>
    <row r="25" spans="1:6" s="26" customFormat="1" ht="47.25">
      <c r="A25" s="36" t="s">
        <v>242</v>
      </c>
      <c r="B25" s="40"/>
      <c r="C25" s="42" t="s">
        <v>303</v>
      </c>
      <c r="D25" s="85"/>
      <c r="E25" s="88">
        <f>E26</f>
        <v>27491.279999999999</v>
      </c>
      <c r="F25" s="88">
        <f>F26</f>
        <v>0</v>
      </c>
    </row>
    <row r="26" spans="1:6" s="29" customFormat="1" ht="78.75">
      <c r="A26" s="44" t="s">
        <v>190</v>
      </c>
      <c r="B26" s="40" t="s">
        <v>133</v>
      </c>
      <c r="C26" s="40" t="s">
        <v>251</v>
      </c>
      <c r="D26" s="41">
        <v>500</v>
      </c>
      <c r="E26" s="90">
        <f>Пр.8!G22</f>
        <v>27491.279999999999</v>
      </c>
      <c r="F26" s="90">
        <f>Пр.8!H22</f>
        <v>0</v>
      </c>
    </row>
    <row r="27" spans="1:6" s="26" customFormat="1" ht="47.25">
      <c r="A27" s="36" t="s">
        <v>243</v>
      </c>
      <c r="B27" s="40"/>
      <c r="C27" s="42" t="s">
        <v>304</v>
      </c>
      <c r="D27" s="85"/>
      <c r="E27" s="88">
        <f>E28</f>
        <v>230000</v>
      </c>
      <c r="F27" s="88">
        <f>F28</f>
        <v>220000</v>
      </c>
    </row>
    <row r="28" spans="1:6" s="29" customFormat="1" ht="47.25">
      <c r="A28" s="44" t="s">
        <v>192</v>
      </c>
      <c r="B28" s="40" t="s">
        <v>142</v>
      </c>
      <c r="C28" s="80" t="s">
        <v>275</v>
      </c>
      <c r="D28" s="41">
        <v>300</v>
      </c>
      <c r="E28" s="90">
        <f>Пр.8!G52</f>
        <v>230000</v>
      </c>
      <c r="F28" s="90">
        <f>Пр.8!H52</f>
        <v>220000</v>
      </c>
    </row>
    <row r="29" spans="1:6" s="26" customFormat="1" ht="31.5">
      <c r="A29" s="36" t="s">
        <v>244</v>
      </c>
      <c r="B29" s="42"/>
      <c r="C29" s="42" t="s">
        <v>306</v>
      </c>
      <c r="D29" s="85"/>
      <c r="E29" s="88">
        <f>E30+E31</f>
        <v>1145736</v>
      </c>
      <c r="F29" s="88">
        <f>F30+F31</f>
        <v>1145736</v>
      </c>
    </row>
    <row r="30" spans="1:6" s="29" customFormat="1" ht="126">
      <c r="A30" s="44" t="s">
        <v>469</v>
      </c>
      <c r="B30" s="37" t="s">
        <v>238</v>
      </c>
      <c r="C30" s="40" t="s">
        <v>252</v>
      </c>
      <c r="D30" s="41">
        <v>200</v>
      </c>
      <c r="E30" s="90">
        <f>Пр.8!G38</f>
        <v>450000</v>
      </c>
      <c r="F30" s="90">
        <f>Пр.8!H38</f>
        <v>357005</v>
      </c>
    </row>
    <row r="31" spans="1:6" s="29" customFormat="1" ht="63">
      <c r="A31" s="44" t="s">
        <v>470</v>
      </c>
      <c r="B31" s="37" t="s">
        <v>238</v>
      </c>
      <c r="C31" s="40" t="s">
        <v>253</v>
      </c>
      <c r="D31" s="41">
        <v>200</v>
      </c>
      <c r="E31" s="90">
        <f>Пр.8!G39</f>
        <v>695736</v>
      </c>
      <c r="F31" s="90">
        <f>Пр.8!H39</f>
        <v>788731</v>
      </c>
    </row>
    <row r="32" spans="1:6" ht="31.5">
      <c r="A32" s="36" t="s">
        <v>445</v>
      </c>
      <c r="B32" s="42" t="s">
        <v>441</v>
      </c>
      <c r="C32" s="42" t="s">
        <v>446</v>
      </c>
      <c r="D32" s="88"/>
      <c r="E32" s="186">
        <f>E33</f>
        <v>0</v>
      </c>
      <c r="F32" s="186">
        <f>F33</f>
        <v>0</v>
      </c>
    </row>
    <row r="33" spans="1:6" ht="94.5">
      <c r="A33" s="60" t="s">
        <v>459</v>
      </c>
      <c r="B33" s="40" t="s">
        <v>441</v>
      </c>
      <c r="C33" s="40" t="s">
        <v>444</v>
      </c>
      <c r="D33" s="187">
        <v>200</v>
      </c>
      <c r="E33" s="91">
        <f>Пр.8!G41</f>
        <v>0</v>
      </c>
      <c r="F33" s="91">
        <f>Пр.8!H41</f>
        <v>0</v>
      </c>
    </row>
    <row r="34" spans="1:6" s="26" customFormat="1" ht="75">
      <c r="A34" s="59" t="s">
        <v>413</v>
      </c>
      <c r="B34" s="37"/>
      <c r="C34" s="42" t="s">
        <v>256</v>
      </c>
      <c r="D34" s="85"/>
      <c r="E34" s="88">
        <f>E35+E37</f>
        <v>1300000</v>
      </c>
      <c r="F34" s="88">
        <f>F35+F37</f>
        <v>100000</v>
      </c>
    </row>
    <row r="35" spans="1:6" s="26" customFormat="1" ht="31.5">
      <c r="A35" s="36" t="s">
        <v>282</v>
      </c>
      <c r="B35" s="42"/>
      <c r="C35" s="42" t="s">
        <v>254</v>
      </c>
      <c r="D35" s="85"/>
      <c r="E35" s="88">
        <f>E36</f>
        <v>1200000</v>
      </c>
      <c r="F35" s="88">
        <f>F36</f>
        <v>0</v>
      </c>
    </row>
    <row r="36" spans="1:6" ht="63">
      <c r="A36" s="44" t="s">
        <v>460</v>
      </c>
      <c r="B36" s="40" t="s">
        <v>137</v>
      </c>
      <c r="C36" s="40" t="s">
        <v>255</v>
      </c>
      <c r="D36" s="41">
        <v>200</v>
      </c>
      <c r="E36" s="89">
        <f>Пр.8!G34</f>
        <v>1200000</v>
      </c>
      <c r="F36" s="89">
        <f>Пр.8!H34</f>
        <v>0</v>
      </c>
    </row>
    <row r="37" spans="1:6" s="26" customFormat="1">
      <c r="A37" s="36" t="s">
        <v>283</v>
      </c>
      <c r="B37" s="42"/>
      <c r="C37" s="42" t="s">
        <v>284</v>
      </c>
      <c r="D37" s="85"/>
      <c r="E37" s="88">
        <f>E38</f>
        <v>100000</v>
      </c>
      <c r="F37" s="88">
        <f>F38</f>
        <v>100000</v>
      </c>
    </row>
    <row r="38" spans="1:6" ht="63">
      <c r="A38" s="44" t="s">
        <v>285</v>
      </c>
      <c r="B38" s="40" t="s">
        <v>295</v>
      </c>
      <c r="C38" s="40" t="s">
        <v>280</v>
      </c>
      <c r="D38" s="41">
        <v>800</v>
      </c>
      <c r="E38" s="89">
        <f>Пр.8!G24</f>
        <v>100000</v>
      </c>
      <c r="F38" s="89">
        <f>Пр.8!H24</f>
        <v>100000</v>
      </c>
    </row>
    <row r="39" spans="1:6" s="26" customFormat="1" ht="75">
      <c r="A39" s="59" t="s">
        <v>414</v>
      </c>
      <c r="B39" s="35"/>
      <c r="C39" s="42" t="s">
        <v>257</v>
      </c>
      <c r="D39" s="85"/>
      <c r="E39" s="93">
        <f>E40+E44+E46+E48</f>
        <v>2267781</v>
      </c>
      <c r="F39" s="93">
        <f>F40+F44+F46+F48</f>
        <v>867781</v>
      </c>
    </row>
    <row r="40" spans="1:6" s="26" customFormat="1" ht="31.5">
      <c r="A40" s="36" t="s">
        <v>182</v>
      </c>
      <c r="B40" s="42"/>
      <c r="C40" s="42" t="s">
        <v>258</v>
      </c>
      <c r="D40" s="85"/>
      <c r="E40" s="93">
        <f>E41+E42</f>
        <v>522781</v>
      </c>
      <c r="F40" s="93">
        <f>F41+F42</f>
        <v>322781</v>
      </c>
    </row>
    <row r="41" spans="1:6" ht="47.25">
      <c r="A41" s="44" t="s">
        <v>461</v>
      </c>
      <c r="B41" s="40" t="s">
        <v>139</v>
      </c>
      <c r="C41" s="40" t="s">
        <v>259</v>
      </c>
      <c r="D41" s="41">
        <v>200</v>
      </c>
      <c r="E41" s="89">
        <f>Пр.8!G48</f>
        <v>200000</v>
      </c>
      <c r="F41" s="89">
        <f>Пр.8!H48</f>
        <v>0</v>
      </c>
    </row>
    <row r="42" spans="1:6" s="29" customFormat="1" ht="126">
      <c r="A42" s="119" t="s">
        <v>462</v>
      </c>
      <c r="B42" s="37" t="s">
        <v>238</v>
      </c>
      <c r="C42" s="40" t="s">
        <v>417</v>
      </c>
      <c r="D42" s="152">
        <v>200</v>
      </c>
      <c r="E42" s="91">
        <f>Пр.8!G37</f>
        <v>322781</v>
      </c>
      <c r="F42" s="91">
        <f>Пр.8!H37</f>
        <v>322781</v>
      </c>
    </row>
    <row r="43" spans="1:6" s="29" customFormat="1" ht="94.5">
      <c r="A43" s="165" t="s">
        <v>463</v>
      </c>
      <c r="B43" s="166" t="s">
        <v>238</v>
      </c>
      <c r="C43" s="80" t="s">
        <v>423</v>
      </c>
      <c r="D43" s="83">
        <v>200</v>
      </c>
      <c r="E43" s="167">
        <f>безвозм.пост.!D52</f>
        <v>0</v>
      </c>
      <c r="F43" s="167">
        <f>безвозм.пост.!E52</f>
        <v>0</v>
      </c>
    </row>
    <row r="44" spans="1:6" s="26" customFormat="1" ht="31.5">
      <c r="A44" s="36" t="s">
        <v>183</v>
      </c>
      <c r="B44" s="42"/>
      <c r="C44" s="42" t="s">
        <v>260</v>
      </c>
      <c r="D44" s="85"/>
      <c r="E44" s="93">
        <f>E45</f>
        <v>1200000</v>
      </c>
      <c r="F44" s="93">
        <f>F45</f>
        <v>0</v>
      </c>
    </row>
    <row r="45" spans="1:6" s="29" customFormat="1" ht="47.25">
      <c r="A45" s="44" t="s">
        <v>471</v>
      </c>
      <c r="B45" s="40" t="s">
        <v>139</v>
      </c>
      <c r="C45" s="40" t="s">
        <v>261</v>
      </c>
      <c r="D45" s="41">
        <v>200</v>
      </c>
      <c r="E45" s="89">
        <f>Пр.8!G49</f>
        <v>1200000</v>
      </c>
      <c r="F45" s="89">
        <f>Пр.8!H49</f>
        <v>0</v>
      </c>
    </row>
    <row r="46" spans="1:6" s="29" customFormat="1" ht="31.5">
      <c r="A46" s="36" t="s">
        <v>333</v>
      </c>
      <c r="B46" s="42"/>
      <c r="C46" s="42" t="s">
        <v>334</v>
      </c>
      <c r="D46" s="200"/>
      <c r="E46" s="88">
        <f>E47</f>
        <v>210000</v>
      </c>
      <c r="F46" s="88">
        <f>F47</f>
        <v>210000</v>
      </c>
    </row>
    <row r="47" spans="1:6" s="29" customFormat="1" ht="32.25" thickBot="1">
      <c r="A47" s="43" t="s">
        <v>474</v>
      </c>
      <c r="B47" s="81"/>
      <c r="C47" s="81" t="s">
        <v>332</v>
      </c>
      <c r="D47" s="82">
        <v>200</v>
      </c>
      <c r="E47" s="92">
        <f>безвозм.пост.!D50</f>
        <v>210000</v>
      </c>
      <c r="F47" s="92">
        <f>безвозм.пост.!E50</f>
        <v>210000</v>
      </c>
    </row>
    <row r="48" spans="1:6" s="29" customFormat="1" ht="31.5">
      <c r="A48" s="36" t="s">
        <v>335</v>
      </c>
      <c r="B48" s="42"/>
      <c r="C48" s="42" t="s">
        <v>336</v>
      </c>
      <c r="D48" s="200"/>
      <c r="E48" s="88">
        <f>E49</f>
        <v>335000</v>
      </c>
      <c r="F48" s="88">
        <f>F49</f>
        <v>335000</v>
      </c>
    </row>
    <row r="49" spans="1:8" s="29" customFormat="1" ht="48" thickBot="1">
      <c r="A49" s="43" t="s">
        <v>478</v>
      </c>
      <c r="B49" s="81" t="s">
        <v>234</v>
      </c>
      <c r="C49" s="81" t="s">
        <v>337</v>
      </c>
      <c r="D49" s="82">
        <v>200</v>
      </c>
      <c r="E49" s="92">
        <f>безвозм.пост.!D42</f>
        <v>335000</v>
      </c>
      <c r="F49" s="92">
        <f>безвозм.пост.!E42</f>
        <v>335000</v>
      </c>
    </row>
    <row r="50" spans="1:8" s="26" customFormat="1" ht="31.5">
      <c r="A50" s="36" t="s">
        <v>454</v>
      </c>
      <c r="B50" s="42"/>
      <c r="C50" s="42" t="s">
        <v>452</v>
      </c>
      <c r="D50" s="235"/>
      <c r="E50" s="88">
        <f>E51</f>
        <v>0</v>
      </c>
      <c r="F50" s="88">
        <f>F51</f>
        <v>0</v>
      </c>
    </row>
    <row r="51" spans="1:8" s="29" customFormat="1" ht="63.75" thickBot="1">
      <c r="A51" s="43" t="s">
        <v>479</v>
      </c>
      <c r="B51" s="81" t="s">
        <v>234</v>
      </c>
      <c r="C51" s="81" t="s">
        <v>453</v>
      </c>
      <c r="D51" s="82">
        <v>200</v>
      </c>
      <c r="E51" s="92">
        <f>Пр.8!G45</f>
        <v>0</v>
      </c>
      <c r="F51" s="92">
        <f>Пр.8!H45</f>
        <v>0</v>
      </c>
    </row>
    <row r="52" spans="1:8" s="26" customFormat="1" ht="79.5" customHeight="1">
      <c r="A52" s="59" t="s">
        <v>415</v>
      </c>
      <c r="B52" s="35"/>
      <c r="C52" s="42" t="s">
        <v>262</v>
      </c>
      <c r="D52" s="85"/>
      <c r="E52" s="93">
        <f>E53+E59+E61+E63+E68</f>
        <v>6167360.5999999996</v>
      </c>
      <c r="F52" s="93">
        <f>F53+F59+F61+F63+F68</f>
        <v>4567300.5999999996</v>
      </c>
    </row>
    <row r="53" spans="1:8" s="26" customFormat="1" ht="31.5">
      <c r="A53" s="36" t="s">
        <v>184</v>
      </c>
      <c r="B53" s="42"/>
      <c r="C53" s="42" t="s">
        <v>263</v>
      </c>
      <c r="D53" s="85"/>
      <c r="E53" s="93">
        <f>E54+E56+E58</f>
        <v>3550060</v>
      </c>
      <c r="F53" s="93">
        <f>F54+F56+F58</f>
        <v>2550000</v>
      </c>
    </row>
    <row r="54" spans="1:8" ht="94.5">
      <c r="A54" s="44" t="s">
        <v>202</v>
      </c>
      <c r="B54" s="40" t="s">
        <v>141</v>
      </c>
      <c r="C54" s="40" t="s">
        <v>264</v>
      </c>
      <c r="D54" s="41">
        <v>100</v>
      </c>
      <c r="E54" s="89">
        <f>Пр.8!G57</f>
        <v>2050060</v>
      </c>
      <c r="F54" s="89">
        <f>Пр.8!H57</f>
        <v>1500000</v>
      </c>
    </row>
    <row r="55" spans="1:8" ht="110.25">
      <c r="A55" s="44" t="s">
        <v>201</v>
      </c>
      <c r="B55" s="40" t="s">
        <v>141</v>
      </c>
      <c r="C55" s="40" t="s">
        <v>265</v>
      </c>
      <c r="D55" s="41">
        <v>100</v>
      </c>
      <c r="E55" s="89">
        <f>Пр.8!G58</f>
        <v>0</v>
      </c>
      <c r="F55" s="89">
        <f>Пр.8!H58</f>
        <v>0</v>
      </c>
    </row>
    <row r="56" spans="1:8" ht="47.25">
      <c r="A56" s="44" t="s">
        <v>465</v>
      </c>
      <c r="B56" s="40" t="s">
        <v>141</v>
      </c>
      <c r="C56" s="40" t="s">
        <v>264</v>
      </c>
      <c r="D56" s="41">
        <v>200</v>
      </c>
      <c r="E56" s="89">
        <f>Пр.8!G59</f>
        <v>1450000</v>
      </c>
      <c r="F56" s="89">
        <f>Пр.8!H59</f>
        <v>1000000</v>
      </c>
    </row>
    <row r="57" spans="1:8" ht="47.25">
      <c r="A57" s="251" t="s">
        <v>553</v>
      </c>
      <c r="B57" s="40" t="s">
        <v>141</v>
      </c>
      <c r="C57" s="40" t="s">
        <v>552</v>
      </c>
      <c r="D57" s="236">
        <v>200</v>
      </c>
      <c r="E57" s="89">
        <f>Пр.8!G60</f>
        <v>500000</v>
      </c>
      <c r="F57" s="89"/>
    </row>
    <row r="58" spans="1:8" ht="47.25">
      <c r="A58" s="44" t="s">
        <v>203</v>
      </c>
      <c r="B58" s="40" t="s">
        <v>141</v>
      </c>
      <c r="C58" s="40" t="s">
        <v>264</v>
      </c>
      <c r="D58" s="41">
        <v>800</v>
      </c>
      <c r="E58" s="89">
        <v>50000</v>
      </c>
      <c r="F58" s="89">
        <f>Пр.8!H61</f>
        <v>50000</v>
      </c>
    </row>
    <row r="59" spans="1:8" s="26" customFormat="1" ht="31.5">
      <c r="A59" s="36" t="s">
        <v>185</v>
      </c>
      <c r="B59" s="42"/>
      <c r="C59" s="42" t="s">
        <v>266</v>
      </c>
      <c r="D59" s="85"/>
      <c r="E59" s="95">
        <f>E60</f>
        <v>100000</v>
      </c>
      <c r="F59" s="95">
        <f>F60</f>
        <v>0</v>
      </c>
    </row>
    <row r="60" spans="1:8" ht="47.25">
      <c r="A60" s="44" t="s">
        <v>466</v>
      </c>
      <c r="B60" s="40" t="s">
        <v>346</v>
      </c>
      <c r="C60" s="40" t="s">
        <v>267</v>
      </c>
      <c r="D60" s="41">
        <v>200</v>
      </c>
      <c r="E60" s="94">
        <f>Пр.8!G72</f>
        <v>100000</v>
      </c>
      <c r="F60" s="94">
        <f>Пр.8!H72</f>
        <v>0</v>
      </c>
    </row>
    <row r="61" spans="1:8" s="26" customFormat="1" ht="31.5">
      <c r="A61" s="36" t="s">
        <v>186</v>
      </c>
      <c r="B61" s="42"/>
      <c r="C61" s="42" t="s">
        <v>268</v>
      </c>
      <c r="D61" s="85"/>
      <c r="E61" s="95">
        <f>E62</f>
        <v>500000</v>
      </c>
      <c r="F61" s="95">
        <f>F62</f>
        <v>0</v>
      </c>
    </row>
    <row r="62" spans="1:8" ht="47.25">
      <c r="A62" s="44" t="s">
        <v>472</v>
      </c>
      <c r="B62" s="40" t="s">
        <v>139</v>
      </c>
      <c r="C62" s="40" t="s">
        <v>269</v>
      </c>
      <c r="D62" s="41">
        <v>200</v>
      </c>
      <c r="E62" s="94">
        <f>Пр.8!G74</f>
        <v>500000</v>
      </c>
      <c r="F62" s="94">
        <f>Пр.8!H74</f>
        <v>0</v>
      </c>
    </row>
    <row r="63" spans="1:8" s="26" customFormat="1" ht="31.5">
      <c r="A63" s="36" t="s">
        <v>208</v>
      </c>
      <c r="B63" s="42"/>
      <c r="C63" s="42" t="s">
        <v>270</v>
      </c>
      <c r="D63" s="85"/>
      <c r="E63" s="95">
        <f>E64+E65+E66+E67</f>
        <v>817300.6</v>
      </c>
      <c r="F63" s="95">
        <f>F64+F65+F66+F67</f>
        <v>817300.6</v>
      </c>
    </row>
    <row r="64" spans="1:8" ht="110.25">
      <c r="A64" s="44" t="s">
        <v>209</v>
      </c>
      <c r="B64" s="40" t="s">
        <v>141</v>
      </c>
      <c r="C64" s="40" t="s">
        <v>416</v>
      </c>
      <c r="D64" s="41">
        <v>100</v>
      </c>
      <c r="E64" s="94">
        <f>Пр.8!G63</f>
        <v>663379.56000000006</v>
      </c>
      <c r="F64" s="94">
        <f>Пр.8!H63</f>
        <v>663379.56000000006</v>
      </c>
      <c r="G64" s="20"/>
      <c r="H64" s="20"/>
    </row>
    <row r="65" spans="1:6" ht="63">
      <c r="A65" s="44" t="s">
        <v>467</v>
      </c>
      <c r="B65" s="40" t="s">
        <v>141</v>
      </c>
      <c r="C65" s="40" t="s">
        <v>416</v>
      </c>
      <c r="D65" s="41">
        <v>200</v>
      </c>
      <c r="E65" s="94">
        <f>Пр.8!G64</f>
        <v>153921.03999999992</v>
      </c>
      <c r="F65" s="94">
        <f>Пр.8!H64</f>
        <v>153921.03999999992</v>
      </c>
    </row>
    <row r="66" spans="1:6" ht="126">
      <c r="A66" s="44" t="s">
        <v>210</v>
      </c>
      <c r="B66" s="40" t="s">
        <v>141</v>
      </c>
      <c r="C66" s="40" t="s">
        <v>271</v>
      </c>
      <c r="D66" s="41">
        <v>100</v>
      </c>
      <c r="E66" s="94">
        <f>Пр.8!G65</f>
        <v>0</v>
      </c>
      <c r="F66" s="94">
        <f>Пр.8!H65</f>
        <v>0</v>
      </c>
    </row>
    <row r="67" spans="1:6" ht="126">
      <c r="A67" s="44" t="s">
        <v>211</v>
      </c>
      <c r="B67" s="40" t="s">
        <v>141</v>
      </c>
      <c r="C67" s="40" t="s">
        <v>272</v>
      </c>
      <c r="D67" s="41">
        <v>100</v>
      </c>
      <c r="E67" s="94">
        <f>Пр.8!G66</f>
        <v>0</v>
      </c>
      <c r="F67" s="94">
        <f>Пр.8!H66</f>
        <v>0</v>
      </c>
    </row>
    <row r="68" spans="1:6" s="26" customFormat="1" ht="31.5">
      <c r="A68" s="36" t="s">
        <v>213</v>
      </c>
      <c r="B68" s="42"/>
      <c r="C68" s="42" t="s">
        <v>273</v>
      </c>
      <c r="D68" s="85"/>
      <c r="E68" s="95">
        <f>E69</f>
        <v>1200000</v>
      </c>
      <c r="F68" s="95">
        <f>F69</f>
        <v>1200000</v>
      </c>
    </row>
    <row r="69" spans="1:6" ht="47.25">
      <c r="A69" s="44" t="s">
        <v>473</v>
      </c>
      <c r="B69" s="40" t="s">
        <v>141</v>
      </c>
      <c r="C69" s="40" t="s">
        <v>274</v>
      </c>
      <c r="D69" s="41">
        <v>200</v>
      </c>
      <c r="E69" s="94">
        <f>Пр.8!G68</f>
        <v>1200000</v>
      </c>
      <c r="F69" s="94">
        <f>Пр.8!H68</f>
        <v>1200000</v>
      </c>
    </row>
    <row r="70" spans="1:6" s="26" customFormat="1" ht="47.25">
      <c r="A70" s="36" t="s">
        <v>409</v>
      </c>
      <c r="B70" s="42" t="s">
        <v>141</v>
      </c>
      <c r="C70" s="42" t="s">
        <v>410</v>
      </c>
      <c r="D70" s="153"/>
      <c r="E70" s="88">
        <f>E71</f>
        <v>0</v>
      </c>
      <c r="F70" s="88">
        <f>F71</f>
        <v>0</v>
      </c>
    </row>
    <row r="71" spans="1:6" s="29" customFormat="1" ht="126">
      <c r="A71" s="44" t="s">
        <v>204</v>
      </c>
      <c r="B71" s="40" t="s">
        <v>141</v>
      </c>
      <c r="C71" s="40" t="s">
        <v>408</v>
      </c>
      <c r="D71" s="152">
        <v>100</v>
      </c>
      <c r="E71" s="90">
        <f>Пр.8!G70</f>
        <v>0</v>
      </c>
      <c r="F71" s="90">
        <f>Пр.8!H70</f>
        <v>0</v>
      </c>
    </row>
    <row r="72" spans="1:6">
      <c r="A72" s="36" t="s">
        <v>193</v>
      </c>
      <c r="B72" s="42"/>
      <c r="C72" s="40"/>
      <c r="D72" s="41"/>
      <c r="E72" s="94"/>
      <c r="F72" s="94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tabSelected="1" topLeftCell="A84" workbookViewId="0">
      <selection activeCell="D83" sqref="D83"/>
    </sheetView>
  </sheetViews>
  <sheetFormatPr defaultRowHeight="15"/>
  <cols>
    <col min="1" max="1" width="59.42578125" style="189" customWidth="1"/>
    <col min="2" max="2" width="10" style="189" customWidth="1"/>
    <col min="3" max="4" width="8.7109375" style="189" customWidth="1"/>
    <col min="5" max="5" width="13.42578125" style="262" customWidth="1"/>
    <col min="6" max="6" width="9.85546875" style="189" customWidth="1"/>
    <col min="7" max="7" width="22" style="189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58" t="s">
        <v>195</v>
      </c>
      <c r="F1" s="458"/>
      <c r="G1" s="458"/>
    </row>
    <row r="2" spans="1:11" ht="15.75">
      <c r="E2" s="459" t="s">
        <v>33</v>
      </c>
      <c r="F2" s="459"/>
      <c r="G2" s="459"/>
    </row>
    <row r="3" spans="1:11" ht="15.75">
      <c r="E3" s="459" t="s">
        <v>109</v>
      </c>
      <c r="F3" s="459"/>
      <c r="G3" s="459"/>
    </row>
    <row r="4" spans="1:11" ht="15.75">
      <c r="E4" s="459" t="s">
        <v>27</v>
      </c>
      <c r="F4" s="459"/>
      <c r="G4" s="459"/>
    </row>
    <row r="5" spans="1:11" ht="15.75">
      <c r="E5" s="459" t="s">
        <v>28</v>
      </c>
      <c r="F5" s="459"/>
      <c r="G5" s="459"/>
    </row>
    <row r="6" spans="1:11" ht="15.75">
      <c r="E6" s="459" t="s">
        <v>563</v>
      </c>
      <c r="F6" s="459"/>
      <c r="G6" s="459"/>
    </row>
    <row r="8" spans="1:11" ht="38.25" customHeight="1">
      <c r="A8" s="457" t="s">
        <v>543</v>
      </c>
      <c r="B8" s="457"/>
      <c r="C8" s="457"/>
      <c r="D8" s="457"/>
      <c r="E8" s="457"/>
      <c r="F8" s="457"/>
      <c r="G8" s="457"/>
    </row>
    <row r="10" spans="1:11" ht="82.5" customHeight="1">
      <c r="A10" s="243" t="s">
        <v>34</v>
      </c>
      <c r="B10" s="243" t="s">
        <v>149</v>
      </c>
      <c r="C10" s="243" t="s">
        <v>81</v>
      </c>
      <c r="D10" s="243" t="s">
        <v>150</v>
      </c>
      <c r="E10" s="244" t="s">
        <v>64</v>
      </c>
      <c r="F10" s="243" t="s">
        <v>65</v>
      </c>
      <c r="G10" s="243" t="s">
        <v>42</v>
      </c>
    </row>
    <row r="11" spans="1:11" ht="15.75">
      <c r="A11" s="243"/>
      <c r="B11" s="243"/>
      <c r="C11" s="243"/>
      <c r="D11" s="243"/>
      <c r="E11" s="244"/>
      <c r="F11" s="243"/>
      <c r="G11" s="245" t="s">
        <v>345</v>
      </c>
    </row>
    <row r="12" spans="1:11" s="25" customFormat="1" ht="60.75" customHeight="1">
      <c r="A12" s="194" t="s">
        <v>120</v>
      </c>
      <c r="B12" s="246">
        <v>923</v>
      </c>
      <c r="C12" s="247"/>
      <c r="D12" s="247"/>
      <c r="E12" s="247"/>
      <c r="F12" s="246"/>
      <c r="G12" s="248">
        <f>G13+G30+G34+G49+G63+G39</f>
        <v>18697259.75</v>
      </c>
    </row>
    <row r="13" spans="1:11" ht="15.75">
      <c r="A13" s="108" t="s">
        <v>66</v>
      </c>
      <c r="B13" s="299">
        <v>923</v>
      </c>
      <c r="C13" s="105" t="s">
        <v>82</v>
      </c>
      <c r="D13" s="105" t="s">
        <v>83</v>
      </c>
      <c r="E13" s="105"/>
      <c r="F13" s="299"/>
      <c r="G13" s="97">
        <f>G14+G16+G21+G25+G23</f>
        <v>6446000</v>
      </c>
      <c r="K13" s="20">
        <f>G14+G16</f>
        <v>6336000</v>
      </c>
    </row>
    <row r="14" spans="1:11" ht="47.25">
      <c r="A14" s="108" t="s">
        <v>67</v>
      </c>
      <c r="B14" s="299">
        <v>923</v>
      </c>
      <c r="C14" s="105" t="s">
        <v>82</v>
      </c>
      <c r="D14" s="105" t="s">
        <v>84</v>
      </c>
      <c r="E14" s="105"/>
      <c r="F14" s="299"/>
      <c r="G14" s="97">
        <f>G15</f>
        <v>1101000</v>
      </c>
      <c r="I14" s="20"/>
    </row>
    <row r="15" spans="1:11" ht="94.5">
      <c r="A15" s="196" t="s">
        <v>187</v>
      </c>
      <c r="B15" s="107">
        <v>923</v>
      </c>
      <c r="C15" s="84" t="s">
        <v>82</v>
      </c>
      <c r="D15" s="84" t="s">
        <v>84</v>
      </c>
      <c r="E15" s="84" t="s">
        <v>246</v>
      </c>
      <c r="F15" s="107">
        <v>100</v>
      </c>
      <c r="G15" s="249">
        <v>1101000</v>
      </c>
      <c r="K15" s="20"/>
    </row>
    <row r="16" spans="1:11" ht="63">
      <c r="A16" s="108" t="s">
        <v>80</v>
      </c>
      <c r="B16" s="299">
        <v>923</v>
      </c>
      <c r="C16" s="105" t="s">
        <v>82</v>
      </c>
      <c r="D16" s="105" t="s">
        <v>85</v>
      </c>
      <c r="E16" s="105"/>
      <c r="F16" s="299"/>
      <c r="G16" s="97">
        <f>G17</f>
        <v>5235000</v>
      </c>
    </row>
    <row r="17" spans="1:9" ht="15.75">
      <c r="A17" s="108" t="s">
        <v>68</v>
      </c>
      <c r="B17" s="299">
        <v>923</v>
      </c>
      <c r="C17" s="105" t="s">
        <v>82</v>
      </c>
      <c r="D17" s="105" t="s">
        <v>85</v>
      </c>
      <c r="E17" s="105"/>
      <c r="F17" s="299"/>
      <c r="G17" s="97">
        <f>SUM(G18:G20)</f>
        <v>5235000</v>
      </c>
      <c r="I17" s="20"/>
    </row>
    <row r="18" spans="1:9" ht="94.5">
      <c r="A18" s="196" t="s">
        <v>188</v>
      </c>
      <c r="B18" s="107">
        <v>923</v>
      </c>
      <c r="C18" s="84" t="s">
        <v>82</v>
      </c>
      <c r="D18" s="84" t="s">
        <v>85</v>
      </c>
      <c r="E18" s="84" t="s">
        <v>247</v>
      </c>
      <c r="F18" s="107">
        <v>100</v>
      </c>
      <c r="G18" s="96">
        <v>3930000</v>
      </c>
      <c r="I18" s="144"/>
    </row>
    <row r="19" spans="1:9" ht="47.25">
      <c r="A19" s="196" t="s">
        <v>455</v>
      </c>
      <c r="B19" s="107">
        <v>923</v>
      </c>
      <c r="C19" s="84" t="s">
        <v>82</v>
      </c>
      <c r="D19" s="84" t="s">
        <v>85</v>
      </c>
      <c r="E19" s="84" t="s">
        <v>247</v>
      </c>
      <c r="F19" s="107">
        <v>200</v>
      </c>
      <c r="G19" s="96">
        <f>1200000+пер.ост.!C23</f>
        <v>1280000</v>
      </c>
    </row>
    <row r="20" spans="1:9" ht="31.5">
      <c r="A20" s="196" t="s">
        <v>189</v>
      </c>
      <c r="B20" s="107">
        <v>923</v>
      </c>
      <c r="C20" s="84" t="s">
        <v>82</v>
      </c>
      <c r="D20" s="84" t="s">
        <v>85</v>
      </c>
      <c r="E20" s="84" t="s">
        <v>247</v>
      </c>
      <c r="F20" s="107">
        <v>800</v>
      </c>
      <c r="G20" s="96">
        <v>25000</v>
      </c>
    </row>
    <row r="21" spans="1:9" s="26" customFormat="1" ht="47.25">
      <c r="A21" s="250" t="s">
        <v>207</v>
      </c>
      <c r="B21" s="299">
        <v>923</v>
      </c>
      <c r="C21" s="105" t="s">
        <v>82</v>
      </c>
      <c r="D21" s="105" t="s">
        <v>87</v>
      </c>
      <c r="E21" s="105"/>
      <c r="F21" s="299"/>
      <c r="G21" s="97">
        <f>G22</f>
        <v>0</v>
      </c>
    </row>
    <row r="22" spans="1:9" s="26" customFormat="1" ht="78.75">
      <c r="A22" s="196" t="s">
        <v>190</v>
      </c>
      <c r="B22" s="107">
        <v>923</v>
      </c>
      <c r="C22" s="84" t="s">
        <v>82</v>
      </c>
      <c r="D22" s="84" t="s">
        <v>87</v>
      </c>
      <c r="E22" s="84" t="s">
        <v>251</v>
      </c>
      <c r="F22" s="107">
        <v>500</v>
      </c>
      <c r="G22" s="96">
        <f>безвозм.пост.!C68</f>
        <v>0</v>
      </c>
    </row>
    <row r="23" spans="1:9" s="26" customFormat="1" ht="15.75">
      <c r="A23" s="108" t="s">
        <v>278</v>
      </c>
      <c r="B23" s="299">
        <v>923</v>
      </c>
      <c r="C23" s="105" t="s">
        <v>82</v>
      </c>
      <c r="D23" s="105" t="s">
        <v>279</v>
      </c>
      <c r="E23" s="105" t="s">
        <v>280</v>
      </c>
      <c r="F23" s="299"/>
      <c r="G23" s="97">
        <f>G24</f>
        <v>0</v>
      </c>
    </row>
    <row r="24" spans="1:9" s="26" customFormat="1" ht="63">
      <c r="A24" s="110" t="s">
        <v>281</v>
      </c>
      <c r="B24" s="107">
        <v>923</v>
      </c>
      <c r="C24" s="84" t="s">
        <v>82</v>
      </c>
      <c r="D24" s="84" t="s">
        <v>279</v>
      </c>
      <c r="E24" s="84" t="s">
        <v>280</v>
      </c>
      <c r="F24" s="107">
        <v>800</v>
      </c>
      <c r="G24" s="96">
        <v>0</v>
      </c>
    </row>
    <row r="25" spans="1:9" ht="15.75">
      <c r="A25" s="108" t="s">
        <v>69</v>
      </c>
      <c r="B25" s="299">
        <v>923</v>
      </c>
      <c r="C25" s="105" t="s">
        <v>82</v>
      </c>
      <c r="D25" s="105">
        <v>13</v>
      </c>
      <c r="E25" s="105"/>
      <c r="F25" s="299"/>
      <c r="G25" s="97">
        <f>SUM(G26:G29)</f>
        <v>110000</v>
      </c>
    </row>
    <row r="26" spans="1:9" ht="83.25" customHeight="1">
      <c r="A26" s="110" t="s">
        <v>456</v>
      </c>
      <c r="B26" s="107">
        <v>923</v>
      </c>
      <c r="C26" s="84" t="s">
        <v>82</v>
      </c>
      <c r="D26" s="84">
        <v>13</v>
      </c>
      <c r="E26" s="84" t="s">
        <v>248</v>
      </c>
      <c r="F26" s="107">
        <v>200</v>
      </c>
      <c r="G26" s="96">
        <v>54600</v>
      </c>
    </row>
    <row r="27" spans="1:9" s="86" customFormat="1" ht="53.25" customHeight="1">
      <c r="A27" s="110" t="s">
        <v>457</v>
      </c>
      <c r="B27" s="107">
        <v>923</v>
      </c>
      <c r="C27" s="84" t="s">
        <v>82</v>
      </c>
      <c r="D27" s="84">
        <v>13</v>
      </c>
      <c r="E27" s="84" t="s">
        <v>249</v>
      </c>
      <c r="F27" s="107">
        <v>200</v>
      </c>
      <c r="G27" s="96">
        <v>55400</v>
      </c>
    </row>
    <row r="28" spans="1:9" s="86" customFormat="1" ht="36.75" customHeight="1">
      <c r="A28" s="185" t="s">
        <v>481</v>
      </c>
      <c r="B28" s="107">
        <v>923</v>
      </c>
      <c r="C28" s="84" t="s">
        <v>82</v>
      </c>
      <c r="D28" s="84" t="s">
        <v>491</v>
      </c>
      <c r="E28" s="84" t="s">
        <v>480</v>
      </c>
      <c r="F28" s="107">
        <v>200</v>
      </c>
      <c r="G28" s="96">
        <v>0</v>
      </c>
    </row>
    <row r="29" spans="1:9" s="86" customFormat="1" ht="63.75" customHeight="1">
      <c r="A29" s="121" t="s">
        <v>501</v>
      </c>
      <c r="B29" s="107">
        <v>923</v>
      </c>
      <c r="C29" s="84" t="s">
        <v>82</v>
      </c>
      <c r="D29" s="84" t="s">
        <v>491</v>
      </c>
      <c r="E29" s="84" t="s">
        <v>502</v>
      </c>
      <c r="F29" s="107">
        <v>200</v>
      </c>
      <c r="G29" s="96">
        <f>безвозм.пост.!C60</f>
        <v>0</v>
      </c>
    </row>
    <row r="30" spans="1:9" ht="15.75">
      <c r="A30" s="120" t="s">
        <v>70</v>
      </c>
      <c r="B30" s="299">
        <v>923</v>
      </c>
      <c r="C30" s="105" t="s">
        <v>84</v>
      </c>
      <c r="D30" s="105" t="s">
        <v>83</v>
      </c>
      <c r="E30" s="105"/>
      <c r="F30" s="299"/>
      <c r="G30" s="97">
        <f>G31</f>
        <v>252675</v>
      </c>
    </row>
    <row r="31" spans="1:9" ht="15.75">
      <c r="A31" s="108" t="s">
        <v>71</v>
      </c>
      <c r="B31" s="299">
        <v>923</v>
      </c>
      <c r="C31" s="105" t="s">
        <v>84</v>
      </c>
      <c r="D31" s="105" t="s">
        <v>88</v>
      </c>
      <c r="E31" s="105"/>
      <c r="F31" s="299"/>
      <c r="G31" s="97">
        <f>G32+G33</f>
        <v>252675</v>
      </c>
    </row>
    <row r="32" spans="1:9" ht="110.25">
      <c r="A32" s="196" t="s">
        <v>191</v>
      </c>
      <c r="B32" s="107">
        <v>923</v>
      </c>
      <c r="C32" s="84" t="s">
        <v>84</v>
      </c>
      <c r="D32" s="84" t="s">
        <v>88</v>
      </c>
      <c r="E32" s="84" t="s">
        <v>250</v>
      </c>
      <c r="F32" s="107">
        <v>100</v>
      </c>
      <c r="G32" s="96">
        <f>безвозм.пост.!C6+безвозм.пост.!C7</f>
        <v>251666.65</v>
      </c>
      <c r="H32" s="50"/>
      <c r="I32" s="144"/>
    </row>
    <row r="33" spans="1:8" ht="47.25">
      <c r="A33" s="196" t="s">
        <v>458</v>
      </c>
      <c r="B33" s="107">
        <v>923</v>
      </c>
      <c r="C33" s="84" t="s">
        <v>84</v>
      </c>
      <c r="D33" s="84" t="s">
        <v>88</v>
      </c>
      <c r="E33" s="84" t="s">
        <v>250</v>
      </c>
      <c r="F33" s="107">
        <v>200</v>
      </c>
      <c r="G33" s="96">
        <f>безвозм.пост.!C8</f>
        <v>1008.3500000000131</v>
      </c>
      <c r="H33" s="50"/>
    </row>
    <row r="34" spans="1:8" ht="31.5">
      <c r="A34" s="108" t="s">
        <v>72</v>
      </c>
      <c r="B34" s="299">
        <v>923</v>
      </c>
      <c r="C34" s="105" t="s">
        <v>88</v>
      </c>
      <c r="D34" s="105" t="s">
        <v>83</v>
      </c>
      <c r="E34" s="105"/>
      <c r="F34" s="299"/>
      <c r="G34" s="97">
        <f>G35+G37</f>
        <v>1515000</v>
      </c>
      <c r="H34" s="50"/>
    </row>
    <row r="35" spans="1:8" ht="15.75">
      <c r="A35" s="108" t="s">
        <v>73</v>
      </c>
      <c r="B35" s="299">
        <v>923</v>
      </c>
      <c r="C35" s="105" t="s">
        <v>88</v>
      </c>
      <c r="D35" s="105">
        <v>10</v>
      </c>
      <c r="E35" s="105"/>
      <c r="F35" s="299"/>
      <c r="G35" s="97">
        <f>G36</f>
        <v>1515000</v>
      </c>
      <c r="H35" s="50"/>
    </row>
    <row r="36" spans="1:8" ht="63">
      <c r="A36" s="440" t="s">
        <v>460</v>
      </c>
      <c r="B36" s="83">
        <v>923</v>
      </c>
      <c r="C36" s="80" t="s">
        <v>88</v>
      </c>
      <c r="D36" s="80">
        <v>10</v>
      </c>
      <c r="E36" s="80" t="s">
        <v>276</v>
      </c>
      <c r="F36" s="83">
        <v>200</v>
      </c>
      <c r="G36" s="394">
        <f>'план работы'!H22+20000</f>
        <v>1515000</v>
      </c>
      <c r="H36" s="50"/>
    </row>
    <row r="37" spans="1:8" s="26" customFormat="1" ht="15.75">
      <c r="A37" s="184"/>
      <c r="B37" s="299"/>
      <c r="C37" s="105"/>
      <c r="D37" s="105"/>
      <c r="E37" s="105"/>
      <c r="F37" s="299"/>
      <c r="G37" s="97"/>
      <c r="H37" s="51"/>
    </row>
    <row r="38" spans="1:8" ht="15.75">
      <c r="A38" s="185"/>
      <c r="B38" s="107"/>
      <c r="C38" s="84"/>
      <c r="D38" s="84"/>
      <c r="E38" s="84"/>
      <c r="F38" s="107"/>
      <c r="G38" s="96"/>
      <c r="H38" s="50"/>
    </row>
    <row r="39" spans="1:8" s="26" customFormat="1" ht="15.75">
      <c r="A39" s="184" t="s">
        <v>74</v>
      </c>
      <c r="B39" s="299">
        <v>923</v>
      </c>
      <c r="C39" s="105" t="s">
        <v>85</v>
      </c>
      <c r="D39" s="105" t="s">
        <v>83</v>
      </c>
      <c r="E39" s="105"/>
      <c r="F39" s="299"/>
      <c r="G39" s="97">
        <f>G40+G42+G47</f>
        <v>4931964</v>
      </c>
      <c r="H39" s="51"/>
    </row>
    <row r="40" spans="1:8" s="240" customFormat="1" ht="15.75">
      <c r="A40" s="184" t="s">
        <v>490</v>
      </c>
      <c r="B40" s="299">
        <v>923</v>
      </c>
      <c r="C40" s="105" t="s">
        <v>85</v>
      </c>
      <c r="D40" s="105" t="s">
        <v>86</v>
      </c>
      <c r="E40" s="105"/>
      <c r="F40" s="299"/>
      <c r="G40" s="97">
        <f>G41</f>
        <v>0</v>
      </c>
      <c r="H40" s="239"/>
    </row>
    <row r="41" spans="1:8" s="240" customFormat="1" ht="63">
      <c r="A41" s="185" t="s">
        <v>488</v>
      </c>
      <c r="B41" s="107">
        <v>923</v>
      </c>
      <c r="C41" s="84" t="s">
        <v>85</v>
      </c>
      <c r="D41" s="84" t="s">
        <v>86</v>
      </c>
      <c r="E41" s="84" t="s">
        <v>495</v>
      </c>
      <c r="F41" s="107">
        <v>200</v>
      </c>
      <c r="G41" s="96">
        <f>безвозм.пост.!C20</f>
        <v>0</v>
      </c>
      <c r="H41" s="239"/>
    </row>
    <row r="42" spans="1:8" s="26" customFormat="1" ht="15.75">
      <c r="A42" s="184" t="s">
        <v>236</v>
      </c>
      <c r="B42" s="299">
        <v>923</v>
      </c>
      <c r="C42" s="105" t="s">
        <v>85</v>
      </c>
      <c r="D42" s="105" t="s">
        <v>237</v>
      </c>
      <c r="E42" s="105"/>
      <c r="F42" s="299"/>
      <c r="G42" s="97">
        <f>G43+G44+G45+G46</f>
        <v>4831964</v>
      </c>
      <c r="H42" s="51"/>
    </row>
    <row r="43" spans="1:8" s="240" customFormat="1" ht="132.75" customHeight="1">
      <c r="A43" s="185" t="s">
        <v>462</v>
      </c>
      <c r="B43" s="107">
        <v>923</v>
      </c>
      <c r="C43" s="84" t="s">
        <v>85</v>
      </c>
      <c r="D43" s="84" t="s">
        <v>237</v>
      </c>
      <c r="E43" s="84" t="s">
        <v>556</v>
      </c>
      <c r="F43" s="107">
        <v>200</v>
      </c>
      <c r="G43" s="96">
        <f>безвозм.пост.!C48</f>
        <v>652781</v>
      </c>
      <c r="H43" s="239"/>
    </row>
    <row r="44" spans="1:8" s="26" customFormat="1" ht="94.5">
      <c r="A44" s="165" t="s">
        <v>463</v>
      </c>
      <c r="B44" s="83">
        <v>923</v>
      </c>
      <c r="C44" s="80" t="s">
        <v>85</v>
      </c>
      <c r="D44" s="80" t="s">
        <v>237</v>
      </c>
      <c r="E44" s="80" t="s">
        <v>424</v>
      </c>
      <c r="F44" s="83">
        <v>200</v>
      </c>
      <c r="G44" s="394">
        <f>безвозм.пост.!C52</f>
        <v>1733447</v>
      </c>
      <c r="H44" s="51"/>
    </row>
    <row r="45" spans="1:8" s="240" customFormat="1" ht="124.5" customHeight="1">
      <c r="A45" s="185" t="s">
        <v>469</v>
      </c>
      <c r="B45" s="107">
        <v>923</v>
      </c>
      <c r="C45" s="84" t="s">
        <v>85</v>
      </c>
      <c r="D45" s="84" t="s">
        <v>237</v>
      </c>
      <c r="E45" s="84" t="s">
        <v>252</v>
      </c>
      <c r="F45" s="107">
        <v>200</v>
      </c>
      <c r="G45" s="96">
        <f>безвозм.пост.!C44</f>
        <v>1350952.66</v>
      </c>
      <c r="H45" s="239"/>
    </row>
    <row r="46" spans="1:8" s="240" customFormat="1" ht="63">
      <c r="A46" s="185" t="s">
        <v>470</v>
      </c>
      <c r="B46" s="107">
        <v>923</v>
      </c>
      <c r="C46" s="84" t="s">
        <v>85</v>
      </c>
      <c r="D46" s="84" t="s">
        <v>237</v>
      </c>
      <c r="E46" s="84" t="s">
        <v>253</v>
      </c>
      <c r="F46" s="107">
        <v>200</v>
      </c>
      <c r="G46" s="96">
        <f>безвозм.пост.!C46</f>
        <v>1094783.3400000001</v>
      </c>
      <c r="H46" s="239"/>
    </row>
    <row r="47" spans="1:8" s="26" customFormat="1" ht="15.75">
      <c r="A47" s="184" t="s">
        <v>442</v>
      </c>
      <c r="B47" s="299">
        <v>923</v>
      </c>
      <c r="C47" s="105" t="s">
        <v>85</v>
      </c>
      <c r="D47" s="105" t="s">
        <v>443</v>
      </c>
      <c r="E47" s="105"/>
      <c r="F47" s="299"/>
      <c r="G47" s="97">
        <f>G48</f>
        <v>100000</v>
      </c>
      <c r="H47" s="51"/>
    </row>
    <row r="48" spans="1:8" s="240" customFormat="1" ht="94.5">
      <c r="A48" s="185" t="s">
        <v>459</v>
      </c>
      <c r="B48" s="107">
        <v>923</v>
      </c>
      <c r="C48" s="84" t="s">
        <v>85</v>
      </c>
      <c r="D48" s="84" t="s">
        <v>443</v>
      </c>
      <c r="E48" s="84" t="s">
        <v>444</v>
      </c>
      <c r="F48" s="107">
        <v>200</v>
      </c>
      <c r="G48" s="96">
        <f>безвозм.пост.!C66</f>
        <v>100000</v>
      </c>
      <c r="H48" s="239"/>
    </row>
    <row r="49" spans="1:8" ht="15.75">
      <c r="A49" s="120" t="s">
        <v>75</v>
      </c>
      <c r="B49" s="299">
        <v>923</v>
      </c>
      <c r="C49" s="105" t="s">
        <v>86</v>
      </c>
      <c r="D49" s="105" t="s">
        <v>83</v>
      </c>
      <c r="E49" s="105"/>
      <c r="F49" s="299"/>
      <c r="G49" s="97">
        <f>G50+G57+G52</f>
        <v>5321620.75</v>
      </c>
      <c r="H49" s="50"/>
    </row>
    <row r="50" spans="1:8" ht="15.75">
      <c r="A50" s="120" t="s">
        <v>506</v>
      </c>
      <c r="B50" s="299">
        <v>923</v>
      </c>
      <c r="C50" s="105" t="s">
        <v>86</v>
      </c>
      <c r="D50" s="105" t="s">
        <v>82</v>
      </c>
      <c r="E50" s="105"/>
      <c r="F50" s="299"/>
      <c r="G50" s="97">
        <f>G51</f>
        <v>0</v>
      </c>
      <c r="H50" s="50"/>
    </row>
    <row r="51" spans="1:8" ht="94.5">
      <c r="A51" s="121" t="s">
        <v>505</v>
      </c>
      <c r="B51" s="107">
        <v>923</v>
      </c>
      <c r="C51" s="84" t="s">
        <v>86</v>
      </c>
      <c r="D51" s="84" t="s">
        <v>82</v>
      </c>
      <c r="E51" s="84" t="s">
        <v>504</v>
      </c>
      <c r="F51" s="107">
        <v>400</v>
      </c>
      <c r="G51" s="96">
        <f>безвозм.пост.!C62</f>
        <v>0</v>
      </c>
      <c r="H51" s="50"/>
    </row>
    <row r="52" spans="1:8" ht="15.75">
      <c r="A52" s="120" t="s">
        <v>233</v>
      </c>
      <c r="B52" s="299">
        <v>923</v>
      </c>
      <c r="C52" s="105" t="s">
        <v>86</v>
      </c>
      <c r="D52" s="105" t="s">
        <v>84</v>
      </c>
      <c r="E52" s="105"/>
      <c r="F52" s="299"/>
      <c r="G52" s="97">
        <f>G53+G54+G55+G56</f>
        <v>1866120.75</v>
      </c>
      <c r="H52" s="50"/>
    </row>
    <row r="53" spans="1:8" s="86" customFormat="1" ht="47.25">
      <c r="A53" s="121" t="s">
        <v>478</v>
      </c>
      <c r="B53" s="107">
        <v>923</v>
      </c>
      <c r="C53" s="84" t="s">
        <v>86</v>
      </c>
      <c r="D53" s="84" t="s">
        <v>84</v>
      </c>
      <c r="E53" s="84" t="s">
        <v>331</v>
      </c>
      <c r="F53" s="107">
        <v>200</v>
      </c>
      <c r="G53" s="96">
        <f>безвозм.пост.!C42</f>
        <v>835000</v>
      </c>
      <c r="H53" s="265"/>
    </row>
    <row r="54" spans="1:8" s="86" customFormat="1" ht="63.75" thickBot="1">
      <c r="A54" s="195" t="s">
        <v>479</v>
      </c>
      <c r="B54" s="107">
        <v>923</v>
      </c>
      <c r="C54" s="84" t="s">
        <v>86</v>
      </c>
      <c r="D54" s="84" t="s">
        <v>84</v>
      </c>
      <c r="E54" s="84" t="s">
        <v>453</v>
      </c>
      <c r="F54" s="107">
        <v>200</v>
      </c>
      <c r="G54" s="96">
        <f>безвозм.пост.!C56</f>
        <v>60000</v>
      </c>
      <c r="H54" s="265"/>
    </row>
    <row r="55" spans="1:8" s="86" customFormat="1" ht="47.25">
      <c r="A55" s="121" t="s">
        <v>507</v>
      </c>
      <c r="B55" s="107">
        <v>923</v>
      </c>
      <c r="C55" s="84" t="s">
        <v>86</v>
      </c>
      <c r="D55" s="84" t="s">
        <v>84</v>
      </c>
      <c r="E55" s="84" t="s">
        <v>508</v>
      </c>
      <c r="F55" s="107"/>
      <c r="G55" s="96">
        <f>безвозм.пост.!C58</f>
        <v>0</v>
      </c>
      <c r="H55" s="265"/>
    </row>
    <row r="56" spans="1:8" s="86" customFormat="1" ht="63">
      <c r="A56" s="121" t="s">
        <v>517</v>
      </c>
      <c r="B56" s="107">
        <v>923</v>
      </c>
      <c r="C56" s="84" t="s">
        <v>86</v>
      </c>
      <c r="D56" s="84" t="s">
        <v>84</v>
      </c>
      <c r="E56" s="84" t="s">
        <v>520</v>
      </c>
      <c r="F56" s="107">
        <v>200</v>
      </c>
      <c r="G56" s="96">
        <f>безвозм.пост.!C64</f>
        <v>971120.75</v>
      </c>
      <c r="H56" s="265"/>
    </row>
    <row r="57" spans="1:8" ht="20.25" customHeight="1">
      <c r="A57" s="108" t="s">
        <v>76</v>
      </c>
      <c r="B57" s="299">
        <v>923</v>
      </c>
      <c r="C57" s="105" t="s">
        <v>86</v>
      </c>
      <c r="D57" s="105" t="s">
        <v>88</v>
      </c>
      <c r="E57" s="105"/>
      <c r="F57" s="299"/>
      <c r="G57" s="97">
        <f>SUM(G58:G61)</f>
        <v>3455500</v>
      </c>
      <c r="H57" s="50"/>
    </row>
    <row r="58" spans="1:8" ht="47.25">
      <c r="A58" s="251" t="s">
        <v>461</v>
      </c>
      <c r="B58" s="107">
        <v>923</v>
      </c>
      <c r="C58" s="84" t="s">
        <v>86</v>
      </c>
      <c r="D58" s="84" t="s">
        <v>88</v>
      </c>
      <c r="E58" s="84" t="s">
        <v>259</v>
      </c>
      <c r="F58" s="107">
        <v>200</v>
      </c>
      <c r="G58" s="96">
        <f>'план работы'!H6</f>
        <v>230000</v>
      </c>
      <c r="H58" s="50"/>
    </row>
    <row r="59" spans="1:8" ht="63.75" thickBot="1">
      <c r="A59" s="439" t="s">
        <v>464</v>
      </c>
      <c r="B59" s="83">
        <v>923</v>
      </c>
      <c r="C59" s="80" t="s">
        <v>86</v>
      </c>
      <c r="D59" s="80" t="s">
        <v>88</v>
      </c>
      <c r="E59" s="80" t="s">
        <v>261</v>
      </c>
      <c r="F59" s="83">
        <v>200</v>
      </c>
      <c r="G59" s="394">
        <f>'план работы'!H8-20000</f>
        <v>1951000</v>
      </c>
      <c r="H59" s="50"/>
    </row>
    <row r="60" spans="1:8" s="109" customFormat="1" ht="31.5">
      <c r="A60" s="121" t="s">
        <v>474</v>
      </c>
      <c r="B60" s="107">
        <v>923</v>
      </c>
      <c r="C60" s="84" t="s">
        <v>86</v>
      </c>
      <c r="D60" s="84" t="s">
        <v>88</v>
      </c>
      <c r="E60" s="84" t="s">
        <v>332</v>
      </c>
      <c r="F60" s="107"/>
      <c r="G60" s="96">
        <f>безвозм.пост.!C50</f>
        <v>424500</v>
      </c>
      <c r="H60" s="410"/>
    </row>
    <row r="61" spans="1:8" s="86" customFormat="1" ht="48.75" customHeight="1">
      <c r="A61" s="417" t="s">
        <v>604</v>
      </c>
      <c r="B61" s="107">
        <v>923</v>
      </c>
      <c r="C61" s="84" t="s">
        <v>86</v>
      </c>
      <c r="D61" s="84" t="s">
        <v>88</v>
      </c>
      <c r="E61" s="84" t="s">
        <v>603</v>
      </c>
      <c r="F61" s="107"/>
      <c r="G61" s="96">
        <f>безвозм.пост.!C16+безвозм.пост.!C17+безвозм.пост.!C18</f>
        <v>850000</v>
      </c>
      <c r="H61" s="265"/>
    </row>
    <row r="62" spans="1:8" s="26" customFormat="1" ht="15.75">
      <c r="A62" s="250" t="s">
        <v>144</v>
      </c>
      <c r="B62" s="299">
        <v>923</v>
      </c>
      <c r="C62" s="105" t="s">
        <v>151</v>
      </c>
      <c r="D62" s="105" t="s">
        <v>83</v>
      </c>
      <c r="E62" s="105"/>
      <c r="F62" s="299"/>
      <c r="G62" s="97">
        <f>G63</f>
        <v>230000</v>
      </c>
      <c r="H62" s="51"/>
    </row>
    <row r="63" spans="1:8" ht="15.75">
      <c r="A63" s="108" t="s">
        <v>77</v>
      </c>
      <c r="B63" s="299">
        <v>923</v>
      </c>
      <c r="C63" s="105">
        <v>10</v>
      </c>
      <c r="D63" s="105" t="s">
        <v>82</v>
      </c>
      <c r="E63" s="84"/>
      <c r="F63" s="107"/>
      <c r="G63" s="97">
        <f>G64</f>
        <v>230000</v>
      </c>
      <c r="H63" s="50"/>
    </row>
    <row r="64" spans="1:8" ht="47.25">
      <c r="A64" s="196" t="s">
        <v>192</v>
      </c>
      <c r="B64" s="299">
        <v>923</v>
      </c>
      <c r="C64" s="105">
        <v>10</v>
      </c>
      <c r="D64" s="105" t="s">
        <v>82</v>
      </c>
      <c r="E64" s="84" t="s">
        <v>275</v>
      </c>
      <c r="F64" s="107">
        <v>300</v>
      </c>
      <c r="G64" s="96">
        <v>230000</v>
      </c>
      <c r="H64" s="50"/>
    </row>
    <row r="65" spans="1:10" s="25" customFormat="1" ht="62.25" customHeight="1">
      <c r="A65" s="194" t="s">
        <v>123</v>
      </c>
      <c r="B65" s="246">
        <v>923</v>
      </c>
      <c r="C65" s="247"/>
      <c r="D65" s="247"/>
      <c r="E65" s="252"/>
      <c r="F65" s="253"/>
      <c r="G65" s="254">
        <f>G66+G85+G87+G89</f>
        <v>12550803.68</v>
      </c>
      <c r="H65" s="52"/>
    </row>
    <row r="66" spans="1:10" ht="15.75">
      <c r="A66" s="108" t="s">
        <v>386</v>
      </c>
      <c r="B66" s="299">
        <v>923</v>
      </c>
      <c r="C66" s="105" t="s">
        <v>89</v>
      </c>
      <c r="D66" s="105" t="s">
        <v>83</v>
      </c>
      <c r="E66" s="105"/>
      <c r="F66" s="299"/>
      <c r="G66" s="97">
        <f>G67</f>
        <v>11466121.800000001</v>
      </c>
      <c r="H66" s="50"/>
    </row>
    <row r="67" spans="1:10" ht="15.75">
      <c r="A67" s="108" t="s">
        <v>78</v>
      </c>
      <c r="B67" s="299">
        <v>923</v>
      </c>
      <c r="C67" s="105" t="s">
        <v>89</v>
      </c>
      <c r="D67" s="105" t="s">
        <v>82</v>
      </c>
      <c r="E67" s="105"/>
      <c r="F67" s="299"/>
      <c r="G67" s="97">
        <f>G68+G76+G81+G83</f>
        <v>11466121.800000001</v>
      </c>
      <c r="H67" s="50"/>
    </row>
    <row r="68" spans="1:10" s="26" customFormat="1" ht="31.5">
      <c r="A68" s="108" t="s">
        <v>79</v>
      </c>
      <c r="B68" s="299">
        <v>923</v>
      </c>
      <c r="C68" s="105" t="s">
        <v>89</v>
      </c>
      <c r="D68" s="105" t="s">
        <v>82</v>
      </c>
      <c r="E68" s="105" t="s">
        <v>264</v>
      </c>
      <c r="F68" s="299"/>
      <c r="G68" s="97">
        <f>SUM(G69:G75)</f>
        <v>6366510.5099999998</v>
      </c>
    </row>
    <row r="69" spans="1:10" ht="94.5">
      <c r="A69" s="251" t="s">
        <v>202</v>
      </c>
      <c r="B69" s="107">
        <v>923</v>
      </c>
      <c r="C69" s="84" t="s">
        <v>89</v>
      </c>
      <c r="D69" s="84" t="s">
        <v>82</v>
      </c>
      <c r="E69" s="84" t="s">
        <v>264</v>
      </c>
      <c r="F69" s="107">
        <v>100</v>
      </c>
      <c r="G69" s="116">
        <v>2375756</v>
      </c>
    </row>
    <row r="70" spans="1:10" ht="126">
      <c r="A70" s="251" t="s">
        <v>201</v>
      </c>
      <c r="B70" s="107">
        <v>923</v>
      </c>
      <c r="C70" s="84" t="s">
        <v>89</v>
      </c>
      <c r="D70" s="84" t="s">
        <v>82</v>
      </c>
      <c r="E70" s="84" t="s">
        <v>265</v>
      </c>
      <c r="F70" s="107">
        <v>100</v>
      </c>
      <c r="G70" s="116">
        <v>48918</v>
      </c>
    </row>
    <row r="71" spans="1:10" ht="47.25">
      <c r="A71" s="251" t="s">
        <v>465</v>
      </c>
      <c r="B71" s="107">
        <v>923</v>
      </c>
      <c r="C71" s="84" t="s">
        <v>89</v>
      </c>
      <c r="D71" s="84" t="s">
        <v>82</v>
      </c>
      <c r="E71" s="84" t="s">
        <v>264</v>
      </c>
      <c r="F71" s="107">
        <v>200</v>
      </c>
      <c r="G71" s="116">
        <v>2243303.09</v>
      </c>
      <c r="I71" s="20"/>
      <c r="J71" s="20"/>
    </row>
    <row r="72" spans="1:10" ht="47.25">
      <c r="A72" s="251" t="s">
        <v>553</v>
      </c>
      <c r="B72" s="107">
        <v>923</v>
      </c>
      <c r="C72" s="84" t="s">
        <v>89</v>
      </c>
      <c r="D72" s="84" t="s">
        <v>82</v>
      </c>
      <c r="E72" s="84" t="s">
        <v>552</v>
      </c>
      <c r="F72" s="107">
        <v>200</v>
      </c>
      <c r="G72" s="116">
        <v>779099.03</v>
      </c>
      <c r="I72" s="20"/>
      <c r="J72" s="20"/>
    </row>
    <row r="73" spans="1:10" ht="31.5">
      <c r="A73" s="251" t="s">
        <v>578</v>
      </c>
      <c r="B73" s="107">
        <v>923</v>
      </c>
      <c r="C73" s="84" t="s">
        <v>89</v>
      </c>
      <c r="D73" s="84" t="s">
        <v>82</v>
      </c>
      <c r="E73" s="84" t="s">
        <v>579</v>
      </c>
      <c r="F73" s="107">
        <v>200</v>
      </c>
      <c r="G73" s="116">
        <f>'план работы'!H68</f>
        <v>888434.39</v>
      </c>
      <c r="I73" s="20"/>
      <c r="J73" s="20"/>
    </row>
    <row r="74" spans="1:10" ht="47.25">
      <c r="A74" s="251" t="s">
        <v>203</v>
      </c>
      <c r="B74" s="107">
        <v>923</v>
      </c>
      <c r="C74" s="84" t="s">
        <v>89</v>
      </c>
      <c r="D74" s="84" t="s">
        <v>82</v>
      </c>
      <c r="E74" s="84" t="s">
        <v>264</v>
      </c>
      <c r="F74" s="107">
        <v>800</v>
      </c>
      <c r="G74" s="116">
        <v>31000</v>
      </c>
    </row>
    <row r="75" spans="1:10" ht="47.25">
      <c r="A75" s="110" t="s">
        <v>426</v>
      </c>
      <c r="B75" s="84" t="s">
        <v>427</v>
      </c>
      <c r="C75" s="84" t="s">
        <v>89</v>
      </c>
      <c r="D75" s="107">
        <v>1</v>
      </c>
      <c r="E75" s="84" t="s">
        <v>425</v>
      </c>
      <c r="F75" s="107">
        <v>200</v>
      </c>
      <c r="G75" s="255">
        <f>безвозм.пост.!C54</f>
        <v>0</v>
      </c>
    </row>
    <row r="76" spans="1:10" s="109" customFormat="1" ht="15.75">
      <c r="A76" s="108" t="s">
        <v>212</v>
      </c>
      <c r="B76" s="299">
        <v>923</v>
      </c>
      <c r="C76" s="122" t="s">
        <v>89</v>
      </c>
      <c r="D76" s="122" t="s">
        <v>82</v>
      </c>
      <c r="E76" s="122" t="s">
        <v>277</v>
      </c>
      <c r="F76" s="298"/>
      <c r="G76" s="126">
        <f>G77+G78+G79+G80</f>
        <v>1770229.29</v>
      </c>
    </row>
    <row r="77" spans="1:10" s="86" customFormat="1" ht="126">
      <c r="A77" s="110" t="s">
        <v>209</v>
      </c>
      <c r="B77" s="107">
        <v>923</v>
      </c>
      <c r="C77" s="115" t="s">
        <v>89</v>
      </c>
      <c r="D77" s="115" t="s">
        <v>82</v>
      </c>
      <c r="E77" s="84" t="s">
        <v>416</v>
      </c>
      <c r="F77" s="107">
        <v>100</v>
      </c>
      <c r="G77" s="116">
        <f>безвозм.пост.!C25+безвозм.пост.!C26</f>
        <v>663379.56000000006</v>
      </c>
      <c r="I77" s="266"/>
    </row>
    <row r="78" spans="1:10" s="109" customFormat="1" ht="63">
      <c r="A78" s="110" t="s">
        <v>467</v>
      </c>
      <c r="B78" s="107">
        <v>923</v>
      </c>
      <c r="C78" s="115" t="s">
        <v>89</v>
      </c>
      <c r="D78" s="115" t="s">
        <v>82</v>
      </c>
      <c r="E78" s="84" t="s">
        <v>416</v>
      </c>
      <c r="F78" s="107">
        <v>200</v>
      </c>
      <c r="G78" s="116">
        <f>безвозм.пост.!C27</f>
        <v>596320</v>
      </c>
    </row>
    <row r="79" spans="1:10" s="109" customFormat="1" ht="126">
      <c r="A79" s="110" t="s">
        <v>210</v>
      </c>
      <c r="B79" s="107">
        <v>923</v>
      </c>
      <c r="C79" s="115" t="s">
        <v>89</v>
      </c>
      <c r="D79" s="115" t="s">
        <v>82</v>
      </c>
      <c r="E79" s="84" t="s">
        <v>271</v>
      </c>
      <c r="F79" s="107">
        <v>100</v>
      </c>
      <c r="G79" s="116">
        <f>безвозм.пост.!C32</f>
        <v>485003.25</v>
      </c>
    </row>
    <row r="80" spans="1:10" s="109" customFormat="1" ht="129.75" customHeight="1">
      <c r="A80" s="110" t="s">
        <v>211</v>
      </c>
      <c r="B80" s="107">
        <v>923</v>
      </c>
      <c r="C80" s="84" t="s">
        <v>89</v>
      </c>
      <c r="D80" s="84" t="s">
        <v>82</v>
      </c>
      <c r="E80" s="84" t="s">
        <v>272</v>
      </c>
      <c r="F80" s="107">
        <v>100</v>
      </c>
      <c r="G80" s="116">
        <f>безвозм.пост.!C36</f>
        <v>25526.48</v>
      </c>
    </row>
    <row r="81" spans="1:11" s="106" customFormat="1" ht="15.75">
      <c r="A81" s="108" t="s">
        <v>214</v>
      </c>
      <c r="B81" s="299">
        <v>923</v>
      </c>
      <c r="C81" s="122" t="s">
        <v>89</v>
      </c>
      <c r="D81" s="122" t="s">
        <v>82</v>
      </c>
      <c r="E81" s="122" t="s">
        <v>273</v>
      </c>
      <c r="F81" s="299"/>
      <c r="G81" s="123">
        <f>G82</f>
        <v>2400000</v>
      </c>
    </row>
    <row r="82" spans="1:11" s="109" customFormat="1" ht="48" thickBot="1">
      <c r="A82" s="110" t="s">
        <v>473</v>
      </c>
      <c r="B82" s="107">
        <v>923</v>
      </c>
      <c r="C82" s="115" t="s">
        <v>89</v>
      </c>
      <c r="D82" s="115" t="s">
        <v>82</v>
      </c>
      <c r="E82" s="84" t="s">
        <v>274</v>
      </c>
      <c r="F82" s="107">
        <v>200</v>
      </c>
      <c r="G82" s="124">
        <f>безвозм.пост.!C40</f>
        <v>2400000</v>
      </c>
    </row>
    <row r="83" spans="1:11" s="109" customFormat="1" ht="47.25">
      <c r="A83" s="108" t="s">
        <v>418</v>
      </c>
      <c r="B83" s="299">
        <v>923</v>
      </c>
      <c r="C83" s="122" t="s">
        <v>89</v>
      </c>
      <c r="D83" s="122" t="s">
        <v>82</v>
      </c>
      <c r="E83" s="105" t="s">
        <v>410</v>
      </c>
      <c r="F83" s="299"/>
      <c r="G83" s="190">
        <f>G84</f>
        <v>929382</v>
      </c>
    </row>
    <row r="84" spans="1:11" s="109" customFormat="1" ht="126">
      <c r="A84" s="110" t="s">
        <v>204</v>
      </c>
      <c r="B84" s="107">
        <v>923</v>
      </c>
      <c r="C84" s="115" t="s">
        <v>89</v>
      </c>
      <c r="D84" s="115" t="s">
        <v>82</v>
      </c>
      <c r="E84" s="84" t="s">
        <v>408</v>
      </c>
      <c r="F84" s="107">
        <v>100</v>
      </c>
      <c r="G84" s="191">
        <f>безвозм.пост.!C9</f>
        <v>929382</v>
      </c>
    </row>
    <row r="85" spans="1:11" ht="31.5">
      <c r="A85" s="108" t="s">
        <v>387</v>
      </c>
      <c r="B85" s="299">
        <v>923</v>
      </c>
      <c r="C85" s="105">
        <v>11</v>
      </c>
      <c r="D85" s="105" t="s">
        <v>86</v>
      </c>
      <c r="E85" s="122" t="s">
        <v>266</v>
      </c>
      <c r="F85" s="107"/>
      <c r="G85" s="97">
        <f>G86</f>
        <v>14140</v>
      </c>
    </row>
    <row r="86" spans="1:11" ht="54" customHeight="1">
      <c r="A86" s="251" t="s">
        <v>466</v>
      </c>
      <c r="B86" s="107">
        <v>923</v>
      </c>
      <c r="C86" s="84">
        <v>11</v>
      </c>
      <c r="D86" s="84" t="s">
        <v>86</v>
      </c>
      <c r="E86" s="84" t="s">
        <v>267</v>
      </c>
      <c r="F86" s="107">
        <v>200</v>
      </c>
      <c r="G86" s="96">
        <v>14140</v>
      </c>
    </row>
    <row r="87" spans="1:11" ht="15.75">
      <c r="A87" s="256" t="s">
        <v>76</v>
      </c>
      <c r="B87" s="107">
        <v>923</v>
      </c>
      <c r="C87" s="257" t="s">
        <v>86</v>
      </c>
      <c r="D87" s="257" t="s">
        <v>88</v>
      </c>
      <c r="E87" s="122" t="s">
        <v>268</v>
      </c>
      <c r="F87" s="258"/>
      <c r="G87" s="259">
        <f>G88</f>
        <v>1070541.8799999999</v>
      </c>
    </row>
    <row r="88" spans="1:11" ht="63">
      <c r="A88" s="110" t="s">
        <v>472</v>
      </c>
      <c r="B88" s="107">
        <v>923</v>
      </c>
      <c r="C88" s="84" t="s">
        <v>86</v>
      </c>
      <c r="D88" s="84" t="s">
        <v>88</v>
      </c>
      <c r="E88" s="84" t="s">
        <v>269</v>
      </c>
      <c r="F88" s="107"/>
      <c r="G88" s="96">
        <v>1070541.8799999999</v>
      </c>
    </row>
    <row r="89" spans="1:11" s="26" customFormat="1" ht="78.75">
      <c r="A89" s="120" t="s">
        <v>592</v>
      </c>
      <c r="B89" s="299">
        <v>923</v>
      </c>
      <c r="C89" s="257" t="s">
        <v>89</v>
      </c>
      <c r="D89" s="257" t="s">
        <v>82</v>
      </c>
      <c r="E89" s="122" t="s">
        <v>593</v>
      </c>
      <c r="F89" s="407"/>
      <c r="G89" s="259">
        <f>G90</f>
        <v>0</v>
      </c>
    </row>
    <row r="90" spans="1:11" ht="63">
      <c r="A90" s="121" t="s">
        <v>591</v>
      </c>
      <c r="B90" s="107">
        <v>923</v>
      </c>
      <c r="C90" s="84" t="s">
        <v>89</v>
      </c>
      <c r="D90" s="84" t="s">
        <v>82</v>
      </c>
      <c r="E90" s="84" t="s">
        <v>594</v>
      </c>
      <c r="F90" s="107">
        <v>200</v>
      </c>
      <c r="G90" s="96">
        <f>безвозм.пост.!C14+пер.ост.!B7</f>
        <v>0</v>
      </c>
    </row>
    <row r="91" spans="1:11" ht="15.75">
      <c r="A91" s="260" t="s">
        <v>493</v>
      </c>
      <c r="B91" s="261"/>
      <c r="C91" s="115"/>
      <c r="D91" s="115"/>
      <c r="E91" s="115"/>
      <c r="F91" s="261"/>
      <c r="G91" s="126">
        <f>G12+G65</f>
        <v>31248063.43</v>
      </c>
      <c r="I91" s="20"/>
      <c r="K91" s="20"/>
    </row>
    <row r="92" spans="1:11">
      <c r="G92" s="263"/>
    </row>
    <row r="94" spans="1:11">
      <c r="G94" s="264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3"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abSelected="1" topLeftCell="A67" workbookViewId="0">
      <selection activeCell="D83" sqref="D83"/>
    </sheetView>
  </sheetViews>
  <sheetFormatPr defaultRowHeight="15"/>
  <cols>
    <col min="1" max="1" width="52.7109375" style="189" customWidth="1"/>
    <col min="2" max="2" width="10.7109375" style="189" customWidth="1"/>
    <col min="3" max="3" width="8.85546875" style="189" customWidth="1"/>
    <col min="4" max="4" width="7.85546875" style="189" customWidth="1"/>
    <col min="5" max="5" width="13.5703125" style="189" customWidth="1"/>
    <col min="6" max="6" width="10.42578125" style="189" customWidth="1"/>
    <col min="7" max="7" width="21" style="189" customWidth="1"/>
    <col min="8" max="8" width="21.28515625" style="189" customWidth="1"/>
    <col min="9" max="9" width="14.7109375" bestFit="1" customWidth="1"/>
  </cols>
  <sheetData>
    <row r="1" spans="1:8" ht="15.75">
      <c r="F1" s="458" t="s">
        <v>194</v>
      </c>
      <c r="G1" s="458"/>
      <c r="H1" s="458"/>
    </row>
    <row r="2" spans="1:8" ht="15.75">
      <c r="F2" s="459" t="s">
        <v>33</v>
      </c>
      <c r="G2" s="459"/>
      <c r="H2" s="459"/>
    </row>
    <row r="3" spans="1:8" ht="15.75">
      <c r="F3" s="459" t="s">
        <v>109</v>
      </c>
      <c r="G3" s="459"/>
      <c r="H3" s="459"/>
    </row>
    <row r="4" spans="1:8" ht="15.75">
      <c r="F4" s="459" t="s">
        <v>27</v>
      </c>
      <c r="G4" s="459"/>
      <c r="H4" s="459"/>
    </row>
    <row r="5" spans="1:8" ht="15.75">
      <c r="F5" s="459" t="s">
        <v>28</v>
      </c>
      <c r="G5" s="459"/>
      <c r="H5" s="459"/>
    </row>
    <row r="6" spans="1:8" ht="15.75">
      <c r="F6" s="459" t="s">
        <v>563</v>
      </c>
      <c r="G6" s="459"/>
      <c r="H6" s="459"/>
    </row>
    <row r="7" spans="1:8" ht="15.75">
      <c r="F7" s="300"/>
      <c r="G7" s="300"/>
      <c r="H7" s="300"/>
    </row>
    <row r="8" spans="1:8" ht="38.25" customHeight="1">
      <c r="A8" s="457" t="s">
        <v>544</v>
      </c>
      <c r="B8" s="457"/>
      <c r="C8" s="457"/>
      <c r="D8" s="457"/>
      <c r="E8" s="457"/>
      <c r="F8" s="457"/>
      <c r="G8" s="457"/>
      <c r="H8" s="457"/>
    </row>
    <row r="10" spans="1:8" ht="82.5" customHeight="1">
      <c r="A10" s="243" t="s">
        <v>34</v>
      </c>
      <c r="B10" s="243" t="s">
        <v>149</v>
      </c>
      <c r="C10" s="243" t="s">
        <v>81</v>
      </c>
      <c r="D10" s="243" t="s">
        <v>150</v>
      </c>
      <c r="E10" s="244" t="s">
        <v>64</v>
      </c>
      <c r="F10" s="243" t="s">
        <v>65</v>
      </c>
      <c r="G10" s="499" t="s">
        <v>131</v>
      </c>
      <c r="H10" s="499"/>
    </row>
    <row r="11" spans="1:8" ht="15.75">
      <c r="A11" s="243"/>
      <c r="B11" s="243"/>
      <c r="C11" s="243"/>
      <c r="D11" s="243"/>
      <c r="E11" s="244"/>
      <c r="F11" s="243"/>
      <c r="G11" s="372" t="s">
        <v>428</v>
      </c>
      <c r="H11" s="372" t="s">
        <v>534</v>
      </c>
    </row>
    <row r="12" spans="1:8" s="25" customFormat="1" ht="75">
      <c r="A12" s="194" t="s">
        <v>120</v>
      </c>
      <c r="B12" s="246">
        <v>923</v>
      </c>
      <c r="C12" s="247"/>
      <c r="D12" s="247"/>
      <c r="E12" s="247"/>
      <c r="F12" s="246"/>
      <c r="G12" s="248">
        <f>G13+G28+G32+G42+G51+G35</f>
        <v>11227639.4</v>
      </c>
      <c r="H12" s="248">
        <f>H13+H28+H32+H42+H51+H35</f>
        <v>6969599.4000000004</v>
      </c>
    </row>
    <row r="13" spans="1:8" ht="15.75">
      <c r="A13" s="108" t="s">
        <v>66</v>
      </c>
      <c r="B13" s="299">
        <v>923</v>
      </c>
      <c r="C13" s="105" t="s">
        <v>82</v>
      </c>
      <c r="D13" s="105" t="s">
        <v>83</v>
      </c>
      <c r="E13" s="105"/>
      <c r="F13" s="299"/>
      <c r="G13" s="97">
        <f>G14+G16+G21+G23+G25</f>
        <v>6137622.4000000004</v>
      </c>
      <c r="H13" s="97">
        <f>H14+H16+H21+H23+H25</f>
        <v>4481182.4000000004</v>
      </c>
    </row>
    <row r="14" spans="1:8" ht="47.25">
      <c r="A14" s="108" t="s">
        <v>67</v>
      </c>
      <c r="B14" s="299">
        <v>923</v>
      </c>
      <c r="C14" s="105" t="s">
        <v>82</v>
      </c>
      <c r="D14" s="105" t="s">
        <v>84</v>
      </c>
      <c r="E14" s="105"/>
      <c r="F14" s="299"/>
      <c r="G14" s="97">
        <f>G15</f>
        <v>1042000</v>
      </c>
      <c r="H14" s="97">
        <f>H15</f>
        <v>1000000</v>
      </c>
    </row>
    <row r="15" spans="1:8" ht="110.25">
      <c r="A15" s="110" t="s">
        <v>187</v>
      </c>
      <c r="B15" s="107">
        <v>923</v>
      </c>
      <c r="C15" s="84" t="s">
        <v>82</v>
      </c>
      <c r="D15" s="84" t="s">
        <v>84</v>
      </c>
      <c r="E15" s="84" t="s">
        <v>246</v>
      </c>
      <c r="F15" s="107">
        <v>100</v>
      </c>
      <c r="G15" s="249">
        <v>1042000</v>
      </c>
      <c r="H15" s="249">
        <v>1000000</v>
      </c>
    </row>
    <row r="16" spans="1:8" ht="63">
      <c r="A16" s="108" t="s">
        <v>80</v>
      </c>
      <c r="B16" s="299">
        <v>923</v>
      </c>
      <c r="C16" s="105" t="s">
        <v>82</v>
      </c>
      <c r="D16" s="105" t="s">
        <v>85</v>
      </c>
      <c r="E16" s="105"/>
      <c r="F16" s="299"/>
      <c r="G16" s="97">
        <f>G17</f>
        <v>4965000</v>
      </c>
      <c r="H16" s="97">
        <f>H17</f>
        <v>3381182.4</v>
      </c>
    </row>
    <row r="17" spans="1:8" ht="15.75">
      <c r="A17" s="108" t="s">
        <v>68</v>
      </c>
      <c r="B17" s="299">
        <v>923</v>
      </c>
      <c r="C17" s="105" t="s">
        <v>82</v>
      </c>
      <c r="D17" s="105" t="s">
        <v>85</v>
      </c>
      <c r="E17" s="105"/>
      <c r="F17" s="299"/>
      <c r="G17" s="97">
        <f>SUM(G18:G20)</f>
        <v>4965000</v>
      </c>
      <c r="H17" s="97">
        <f>SUM(H18:H20)</f>
        <v>3381182.4</v>
      </c>
    </row>
    <row r="18" spans="1:8" ht="94.5">
      <c r="A18" s="110" t="s">
        <v>188</v>
      </c>
      <c r="B18" s="107">
        <v>923</v>
      </c>
      <c r="C18" s="84" t="s">
        <v>82</v>
      </c>
      <c r="D18" s="84" t="s">
        <v>85</v>
      </c>
      <c r="E18" s="84" t="s">
        <v>247</v>
      </c>
      <c r="F18" s="107">
        <v>100</v>
      </c>
      <c r="G18" s="96">
        <v>3745000</v>
      </c>
      <c r="H18" s="96">
        <v>2700000</v>
      </c>
    </row>
    <row r="19" spans="1:8" ht="47.25">
      <c r="A19" s="110" t="s">
        <v>455</v>
      </c>
      <c r="B19" s="107">
        <v>923</v>
      </c>
      <c r="C19" s="84" t="s">
        <v>82</v>
      </c>
      <c r="D19" s="84" t="s">
        <v>85</v>
      </c>
      <c r="E19" s="84" t="s">
        <v>247</v>
      </c>
      <c r="F19" s="107">
        <v>200</v>
      </c>
      <c r="G19" s="96">
        <f>'Пр. 7'!G19-пер.ост.!C23</f>
        <v>1200000</v>
      </c>
      <c r="H19" s="96">
        <v>661182.4</v>
      </c>
    </row>
    <row r="20" spans="1:8" ht="47.25">
      <c r="A20" s="110" t="s">
        <v>189</v>
      </c>
      <c r="B20" s="107">
        <v>923</v>
      </c>
      <c r="C20" s="84" t="s">
        <v>82</v>
      </c>
      <c r="D20" s="84" t="s">
        <v>85</v>
      </c>
      <c r="E20" s="84" t="s">
        <v>247</v>
      </c>
      <c r="F20" s="107">
        <v>800</v>
      </c>
      <c r="G20" s="96">
        <v>20000</v>
      </c>
      <c r="H20" s="96">
        <f>G20</f>
        <v>20000</v>
      </c>
    </row>
    <row r="21" spans="1:8" ht="47.25">
      <c r="A21" s="108" t="s">
        <v>207</v>
      </c>
      <c r="B21" s="299">
        <v>923</v>
      </c>
      <c r="C21" s="105" t="s">
        <v>82</v>
      </c>
      <c r="D21" s="105" t="s">
        <v>87</v>
      </c>
      <c r="E21" s="105"/>
      <c r="F21" s="299"/>
      <c r="G21" s="97">
        <f>G22</f>
        <v>27491.279999999999</v>
      </c>
      <c r="H21" s="97">
        <f>H22</f>
        <v>0</v>
      </c>
    </row>
    <row r="22" spans="1:8" s="29" customFormat="1" ht="62.25" customHeight="1">
      <c r="A22" s="110" t="s">
        <v>190</v>
      </c>
      <c r="B22" s="107">
        <v>923</v>
      </c>
      <c r="C22" s="84" t="s">
        <v>82</v>
      </c>
      <c r="D22" s="84" t="s">
        <v>87</v>
      </c>
      <c r="E22" s="84" t="s">
        <v>251</v>
      </c>
      <c r="F22" s="107">
        <v>500</v>
      </c>
      <c r="G22" s="96">
        <f>безвозм.пост.!D68</f>
        <v>27491.279999999999</v>
      </c>
      <c r="H22" s="96">
        <f>безвозм.пост.!E68</f>
        <v>0</v>
      </c>
    </row>
    <row r="23" spans="1:8" s="26" customFormat="1" ht="15.75">
      <c r="A23" s="108" t="s">
        <v>278</v>
      </c>
      <c r="B23" s="299">
        <v>923</v>
      </c>
      <c r="C23" s="105" t="s">
        <v>82</v>
      </c>
      <c r="D23" s="105" t="s">
        <v>279</v>
      </c>
      <c r="E23" s="105" t="s">
        <v>280</v>
      </c>
      <c r="F23" s="299"/>
      <c r="G23" s="97">
        <f>G24</f>
        <v>100000</v>
      </c>
      <c r="H23" s="97">
        <f>H24</f>
        <v>100000</v>
      </c>
    </row>
    <row r="24" spans="1:8" s="29" customFormat="1" ht="62.25" customHeight="1">
      <c r="A24" s="110" t="s">
        <v>281</v>
      </c>
      <c r="B24" s="107">
        <v>923</v>
      </c>
      <c r="C24" s="84" t="s">
        <v>82</v>
      </c>
      <c r="D24" s="84" t="s">
        <v>279</v>
      </c>
      <c r="E24" s="84" t="s">
        <v>280</v>
      </c>
      <c r="F24" s="107">
        <v>800</v>
      </c>
      <c r="G24" s="96">
        <v>100000</v>
      </c>
      <c r="H24" s="96">
        <v>100000</v>
      </c>
    </row>
    <row r="25" spans="1:8" ht="15.75">
      <c r="A25" s="108" t="s">
        <v>69</v>
      </c>
      <c r="B25" s="299">
        <v>923</v>
      </c>
      <c r="C25" s="105" t="s">
        <v>82</v>
      </c>
      <c r="D25" s="105">
        <v>13</v>
      </c>
      <c r="E25" s="105"/>
      <c r="F25" s="299"/>
      <c r="G25" s="97">
        <f>SUM(G26:G27)</f>
        <v>3131.12</v>
      </c>
      <c r="H25" s="97">
        <f>SUM(H26:H27)</f>
        <v>0</v>
      </c>
    </row>
    <row r="26" spans="1:8" ht="78.75">
      <c r="A26" s="110" t="s">
        <v>456</v>
      </c>
      <c r="B26" s="107">
        <v>923</v>
      </c>
      <c r="C26" s="84" t="s">
        <v>82</v>
      </c>
      <c r="D26" s="84">
        <v>13</v>
      </c>
      <c r="E26" s="84" t="s">
        <v>248</v>
      </c>
      <c r="F26" s="107">
        <v>200</v>
      </c>
      <c r="G26" s="96">
        <v>2131.12</v>
      </c>
      <c r="H26" s="96">
        <v>0</v>
      </c>
    </row>
    <row r="27" spans="1:8" ht="63">
      <c r="A27" s="110" t="s">
        <v>475</v>
      </c>
      <c r="B27" s="107">
        <v>923</v>
      </c>
      <c r="C27" s="84" t="s">
        <v>82</v>
      </c>
      <c r="D27" s="84">
        <v>13</v>
      </c>
      <c r="E27" s="84" t="s">
        <v>249</v>
      </c>
      <c r="F27" s="107">
        <v>200</v>
      </c>
      <c r="G27" s="96">
        <v>1000</v>
      </c>
      <c r="H27" s="96">
        <v>0</v>
      </c>
    </row>
    <row r="28" spans="1:8" ht="15.75">
      <c r="A28" s="108" t="s">
        <v>70</v>
      </c>
      <c r="B28" s="299">
        <v>923</v>
      </c>
      <c r="C28" s="105" t="s">
        <v>84</v>
      </c>
      <c r="D28" s="105" t="s">
        <v>83</v>
      </c>
      <c r="E28" s="105"/>
      <c r="F28" s="299"/>
      <c r="G28" s="97">
        <f>G29</f>
        <v>246500</v>
      </c>
      <c r="H28" s="97">
        <f>H29</f>
        <v>254900</v>
      </c>
    </row>
    <row r="29" spans="1:8" ht="15.75">
      <c r="A29" s="108" t="s">
        <v>71</v>
      </c>
      <c r="B29" s="299">
        <v>923</v>
      </c>
      <c r="C29" s="105" t="s">
        <v>84</v>
      </c>
      <c r="D29" s="105" t="s">
        <v>88</v>
      </c>
      <c r="E29" s="105"/>
      <c r="F29" s="299"/>
      <c r="G29" s="97">
        <f>SUM(G30:G31)</f>
        <v>246500</v>
      </c>
      <c r="H29" s="97">
        <f>SUM(H30:H31)</f>
        <v>254900</v>
      </c>
    </row>
    <row r="30" spans="1:8" ht="110.25">
      <c r="A30" s="110" t="s">
        <v>191</v>
      </c>
      <c r="B30" s="107">
        <v>923</v>
      </c>
      <c r="C30" s="84" t="s">
        <v>84</v>
      </c>
      <c r="D30" s="84" t="s">
        <v>88</v>
      </c>
      <c r="E30" s="84" t="s">
        <v>250</v>
      </c>
      <c r="F30" s="107">
        <v>100</v>
      </c>
      <c r="G30" s="96">
        <f>безвозм.пост.!D6+безвозм.пост.!D7</f>
        <v>221000</v>
      </c>
      <c r="H30" s="96">
        <f>безвозм.пост.!E6+безвозм.пост.!E7</f>
        <v>221000</v>
      </c>
    </row>
    <row r="31" spans="1:8" ht="63">
      <c r="A31" s="110" t="s">
        <v>458</v>
      </c>
      <c r="B31" s="107">
        <v>923</v>
      </c>
      <c r="C31" s="84" t="s">
        <v>84</v>
      </c>
      <c r="D31" s="84" t="s">
        <v>88</v>
      </c>
      <c r="E31" s="84" t="s">
        <v>250</v>
      </c>
      <c r="F31" s="107">
        <v>200</v>
      </c>
      <c r="G31" s="96">
        <f>безвозм.пост.!D8</f>
        <v>25500</v>
      </c>
      <c r="H31" s="96">
        <f>безвозм.пост.!E8</f>
        <v>33900</v>
      </c>
    </row>
    <row r="32" spans="1:8" ht="31.5">
      <c r="A32" s="108" t="s">
        <v>72</v>
      </c>
      <c r="B32" s="299">
        <v>923</v>
      </c>
      <c r="C32" s="105" t="s">
        <v>88</v>
      </c>
      <c r="D32" s="105" t="s">
        <v>83</v>
      </c>
      <c r="E32" s="105"/>
      <c r="F32" s="299"/>
      <c r="G32" s="97">
        <f>G33</f>
        <v>1200000</v>
      </c>
      <c r="H32" s="97">
        <f>H33</f>
        <v>0</v>
      </c>
    </row>
    <row r="33" spans="1:8" ht="15.75">
      <c r="A33" s="108" t="s">
        <v>73</v>
      </c>
      <c r="B33" s="299">
        <v>923</v>
      </c>
      <c r="C33" s="105" t="s">
        <v>88</v>
      </c>
      <c r="D33" s="105">
        <v>10</v>
      </c>
      <c r="E33" s="105"/>
      <c r="F33" s="299"/>
      <c r="G33" s="97">
        <f>G34</f>
        <v>1200000</v>
      </c>
      <c r="H33" s="97">
        <f>H34</f>
        <v>0</v>
      </c>
    </row>
    <row r="34" spans="1:8" ht="78.75">
      <c r="A34" s="251" t="s">
        <v>460</v>
      </c>
      <c r="B34" s="107">
        <v>923</v>
      </c>
      <c r="C34" s="84" t="s">
        <v>88</v>
      </c>
      <c r="D34" s="84">
        <v>10</v>
      </c>
      <c r="E34" s="84" t="s">
        <v>255</v>
      </c>
      <c r="F34" s="107">
        <v>200</v>
      </c>
      <c r="G34" s="96">
        <v>1200000</v>
      </c>
      <c r="H34" s="96">
        <v>0</v>
      </c>
    </row>
    <row r="35" spans="1:8" ht="15.75">
      <c r="A35" s="373" t="s">
        <v>74</v>
      </c>
      <c r="B35" s="299">
        <v>923</v>
      </c>
      <c r="C35" s="105" t="s">
        <v>85</v>
      </c>
      <c r="D35" s="105" t="s">
        <v>83</v>
      </c>
      <c r="E35" s="105"/>
      <c r="F35" s="299"/>
      <c r="G35" s="97">
        <f>G36+G40</f>
        <v>1468517</v>
      </c>
      <c r="H35" s="97">
        <f>H36+H40</f>
        <v>1468517</v>
      </c>
    </row>
    <row r="36" spans="1:8" ht="15.75">
      <c r="A36" s="373" t="s">
        <v>236</v>
      </c>
      <c r="B36" s="299">
        <v>923</v>
      </c>
      <c r="C36" s="105" t="s">
        <v>85</v>
      </c>
      <c r="D36" s="105" t="s">
        <v>237</v>
      </c>
      <c r="E36" s="105"/>
      <c r="F36" s="299"/>
      <c r="G36" s="97">
        <f>G37+G38+G39</f>
        <v>1468517</v>
      </c>
      <c r="H36" s="97">
        <f>H37+H38+H39</f>
        <v>1468517</v>
      </c>
    </row>
    <row r="37" spans="1:8" ht="141.75">
      <c r="A37" s="185" t="s">
        <v>462</v>
      </c>
      <c r="B37" s="107">
        <v>923</v>
      </c>
      <c r="C37" s="84" t="s">
        <v>85</v>
      </c>
      <c r="D37" s="84" t="s">
        <v>237</v>
      </c>
      <c r="E37" s="84" t="s">
        <v>419</v>
      </c>
      <c r="F37" s="107">
        <v>200</v>
      </c>
      <c r="G37" s="96">
        <f>безвозм.пост.!D48</f>
        <v>322781</v>
      </c>
      <c r="H37" s="96">
        <f>безвозм.пост.!E48</f>
        <v>322781</v>
      </c>
    </row>
    <row r="38" spans="1:8" s="26" customFormat="1" ht="141.75">
      <c r="A38" s="251" t="s">
        <v>469</v>
      </c>
      <c r="B38" s="107">
        <v>923</v>
      </c>
      <c r="C38" s="84" t="s">
        <v>85</v>
      </c>
      <c r="D38" s="84" t="s">
        <v>237</v>
      </c>
      <c r="E38" s="84" t="s">
        <v>252</v>
      </c>
      <c r="F38" s="107">
        <v>200</v>
      </c>
      <c r="G38" s="96">
        <f>безвозм.пост.!D44</f>
        <v>450000</v>
      </c>
      <c r="H38" s="96">
        <f>безвозм.пост.!E44</f>
        <v>357005</v>
      </c>
    </row>
    <row r="39" spans="1:8" s="26" customFormat="1" ht="63">
      <c r="A39" s="251" t="s">
        <v>470</v>
      </c>
      <c r="B39" s="107">
        <v>923</v>
      </c>
      <c r="C39" s="84" t="s">
        <v>85</v>
      </c>
      <c r="D39" s="84" t="s">
        <v>237</v>
      </c>
      <c r="E39" s="84" t="s">
        <v>253</v>
      </c>
      <c r="F39" s="107">
        <v>200</v>
      </c>
      <c r="G39" s="96">
        <f>безвозм.пост.!D46</f>
        <v>695736</v>
      </c>
      <c r="H39" s="96">
        <f>безвозм.пост.!E46</f>
        <v>788731</v>
      </c>
    </row>
    <row r="40" spans="1:8" s="26" customFormat="1" ht="31.5">
      <c r="A40" s="184" t="s">
        <v>442</v>
      </c>
      <c r="B40" s="299">
        <v>923</v>
      </c>
      <c r="C40" s="105" t="s">
        <v>85</v>
      </c>
      <c r="D40" s="105" t="s">
        <v>443</v>
      </c>
      <c r="E40" s="105"/>
      <c r="F40" s="299"/>
      <c r="G40" s="97">
        <f>G41</f>
        <v>0</v>
      </c>
      <c r="H40" s="96">
        <f>H41</f>
        <v>0</v>
      </c>
    </row>
    <row r="41" spans="1:8" s="26" customFormat="1" ht="110.25">
      <c r="A41" s="185" t="s">
        <v>459</v>
      </c>
      <c r="B41" s="107">
        <v>923</v>
      </c>
      <c r="C41" s="84" t="s">
        <v>85</v>
      </c>
      <c r="D41" s="84" t="s">
        <v>443</v>
      </c>
      <c r="E41" s="84" t="s">
        <v>444</v>
      </c>
      <c r="F41" s="107">
        <v>200</v>
      </c>
      <c r="G41" s="96">
        <f>безвозм.пост.!D66</f>
        <v>0</v>
      </c>
      <c r="H41" s="96">
        <f>безвозм.пост.!E66</f>
        <v>0</v>
      </c>
    </row>
    <row r="42" spans="1:8" ht="15.75">
      <c r="A42" s="108" t="s">
        <v>75</v>
      </c>
      <c r="B42" s="299">
        <v>923</v>
      </c>
      <c r="C42" s="105" t="s">
        <v>86</v>
      </c>
      <c r="D42" s="105" t="s">
        <v>83</v>
      </c>
      <c r="E42" s="105"/>
      <c r="F42" s="299"/>
      <c r="G42" s="97">
        <f>G47+G43</f>
        <v>1945000</v>
      </c>
      <c r="H42" s="97">
        <f>H47+H43</f>
        <v>545000</v>
      </c>
    </row>
    <row r="43" spans="1:8" ht="15.75">
      <c r="A43" s="108" t="s">
        <v>233</v>
      </c>
      <c r="B43" s="299">
        <v>923</v>
      </c>
      <c r="C43" s="105" t="s">
        <v>86</v>
      </c>
      <c r="D43" s="105" t="s">
        <v>84</v>
      </c>
      <c r="E43" s="105"/>
      <c r="F43" s="299"/>
      <c r="G43" s="97">
        <f>G44+G45+G46</f>
        <v>545000</v>
      </c>
      <c r="H43" s="97">
        <f>H44+H45+H46</f>
        <v>545000</v>
      </c>
    </row>
    <row r="44" spans="1:8" s="26" customFormat="1" ht="47.25">
      <c r="A44" s="110" t="s">
        <v>476</v>
      </c>
      <c r="B44" s="107">
        <v>923</v>
      </c>
      <c r="C44" s="84" t="s">
        <v>86</v>
      </c>
      <c r="D44" s="84" t="s">
        <v>84</v>
      </c>
      <c r="E44" s="84" t="s">
        <v>331</v>
      </c>
      <c r="F44" s="107">
        <v>200</v>
      </c>
      <c r="G44" s="96">
        <f>безвозм.пост.!D42</f>
        <v>335000</v>
      </c>
      <c r="H44" s="96">
        <f>безвозм.пост.!E42</f>
        <v>335000</v>
      </c>
    </row>
    <row r="45" spans="1:8" s="29" customFormat="1" ht="79.5" thickBot="1">
      <c r="A45" s="195" t="s">
        <v>479</v>
      </c>
      <c r="B45" s="107">
        <v>923</v>
      </c>
      <c r="C45" s="84" t="s">
        <v>86</v>
      </c>
      <c r="D45" s="84" t="s">
        <v>84</v>
      </c>
      <c r="E45" s="84" t="s">
        <v>453</v>
      </c>
      <c r="F45" s="107"/>
      <c r="G45" s="96">
        <v>0</v>
      </c>
      <c r="H45" s="96">
        <v>0</v>
      </c>
    </row>
    <row r="46" spans="1:8" s="26" customFormat="1" ht="47.25">
      <c r="A46" s="121" t="s">
        <v>474</v>
      </c>
      <c r="B46" s="107">
        <v>923</v>
      </c>
      <c r="C46" s="84" t="s">
        <v>86</v>
      </c>
      <c r="D46" s="84" t="s">
        <v>88</v>
      </c>
      <c r="E46" s="84" t="s">
        <v>332</v>
      </c>
      <c r="F46" s="107"/>
      <c r="G46" s="96">
        <f>безвозм.пост.!D50</f>
        <v>210000</v>
      </c>
      <c r="H46" s="96">
        <f>безвозм.пост.!E50</f>
        <v>210000</v>
      </c>
    </row>
    <row r="47" spans="1:8" ht="15.75">
      <c r="A47" s="108" t="s">
        <v>76</v>
      </c>
      <c r="B47" s="299">
        <v>923</v>
      </c>
      <c r="C47" s="105" t="s">
        <v>86</v>
      </c>
      <c r="D47" s="105" t="s">
        <v>88</v>
      </c>
      <c r="E47" s="105"/>
      <c r="F47" s="299"/>
      <c r="G47" s="97">
        <f>SUM(G48:G49)</f>
        <v>1400000</v>
      </c>
      <c r="H47" s="97">
        <f>SUM(H48:H49)</f>
        <v>0</v>
      </c>
    </row>
    <row r="48" spans="1:8" ht="63">
      <c r="A48" s="251" t="s">
        <v>461</v>
      </c>
      <c r="B48" s="107">
        <v>923</v>
      </c>
      <c r="C48" s="84" t="s">
        <v>86</v>
      </c>
      <c r="D48" s="84" t="s">
        <v>88</v>
      </c>
      <c r="E48" s="84" t="s">
        <v>259</v>
      </c>
      <c r="F48" s="107">
        <v>200</v>
      </c>
      <c r="G48" s="96">
        <v>200000</v>
      </c>
      <c r="H48" s="96">
        <v>0</v>
      </c>
    </row>
    <row r="49" spans="1:8" ht="63">
      <c r="A49" s="251" t="s">
        <v>464</v>
      </c>
      <c r="B49" s="107">
        <v>923</v>
      </c>
      <c r="C49" s="84" t="s">
        <v>86</v>
      </c>
      <c r="D49" s="84" t="s">
        <v>88</v>
      </c>
      <c r="E49" s="84" t="s">
        <v>261</v>
      </c>
      <c r="F49" s="107">
        <v>200</v>
      </c>
      <c r="G49" s="96">
        <v>1200000</v>
      </c>
      <c r="H49" s="96">
        <v>0</v>
      </c>
    </row>
    <row r="50" spans="1:8" s="26" customFormat="1" ht="15.75">
      <c r="A50" s="108" t="s">
        <v>144</v>
      </c>
      <c r="B50" s="299">
        <v>923</v>
      </c>
      <c r="C50" s="105" t="s">
        <v>151</v>
      </c>
      <c r="D50" s="105" t="s">
        <v>83</v>
      </c>
      <c r="E50" s="105"/>
      <c r="F50" s="299"/>
      <c r="G50" s="97">
        <f>G51</f>
        <v>230000</v>
      </c>
      <c r="H50" s="97">
        <f>H51</f>
        <v>220000</v>
      </c>
    </row>
    <row r="51" spans="1:8" ht="15.75">
      <c r="A51" s="108" t="s">
        <v>77</v>
      </c>
      <c r="B51" s="299">
        <v>923</v>
      </c>
      <c r="C51" s="105">
        <v>10</v>
      </c>
      <c r="D51" s="105" t="s">
        <v>82</v>
      </c>
      <c r="E51" s="84"/>
      <c r="F51" s="107"/>
      <c r="G51" s="97">
        <f>G52</f>
        <v>230000</v>
      </c>
      <c r="H51" s="97">
        <f>H52</f>
        <v>220000</v>
      </c>
    </row>
    <row r="52" spans="1:8" s="26" customFormat="1" ht="63">
      <c r="A52" s="110" t="s">
        <v>192</v>
      </c>
      <c r="B52" s="107">
        <v>923</v>
      </c>
      <c r="C52" s="105">
        <v>10</v>
      </c>
      <c r="D52" s="105" t="s">
        <v>82</v>
      </c>
      <c r="E52" s="84" t="s">
        <v>275</v>
      </c>
      <c r="F52" s="107">
        <v>300</v>
      </c>
      <c r="G52" s="96">
        <v>230000</v>
      </c>
      <c r="H52" s="96">
        <v>220000</v>
      </c>
    </row>
    <row r="53" spans="1:8" ht="56.25">
      <c r="A53" s="194" t="s">
        <v>123</v>
      </c>
      <c r="B53" s="299">
        <v>923</v>
      </c>
      <c r="C53" s="247"/>
      <c r="D53" s="247"/>
      <c r="E53" s="252"/>
      <c r="F53" s="253"/>
      <c r="G53" s="254">
        <f>G54+G71+G73</f>
        <v>6677360.5999999996</v>
      </c>
      <c r="H53" s="254">
        <f>H54+H71+H73</f>
        <v>4567300.5999999996</v>
      </c>
    </row>
    <row r="54" spans="1:8" ht="15.75">
      <c r="A54" s="108" t="s">
        <v>386</v>
      </c>
      <c r="B54" s="299">
        <v>923</v>
      </c>
      <c r="C54" s="105" t="s">
        <v>89</v>
      </c>
      <c r="D54" s="105" t="s">
        <v>83</v>
      </c>
      <c r="E54" s="105"/>
      <c r="F54" s="299"/>
      <c r="G54" s="97">
        <f>G55</f>
        <v>6077360.5999999996</v>
      </c>
      <c r="H54" s="97">
        <f>H55</f>
        <v>4567300.5999999996</v>
      </c>
    </row>
    <row r="55" spans="1:8" ht="15.75">
      <c r="A55" s="108" t="s">
        <v>78</v>
      </c>
      <c r="B55" s="299">
        <v>923</v>
      </c>
      <c r="C55" s="105" t="s">
        <v>89</v>
      </c>
      <c r="D55" s="105" t="s">
        <v>82</v>
      </c>
      <c r="E55" s="105"/>
      <c r="F55" s="299"/>
      <c r="G55" s="97">
        <f>G56+G62+G67+G69</f>
        <v>6077360.5999999996</v>
      </c>
      <c r="H55" s="97">
        <f>H56+H62+H67</f>
        <v>4567300.5999999996</v>
      </c>
    </row>
    <row r="56" spans="1:8" ht="31.5">
      <c r="A56" s="108" t="s">
        <v>79</v>
      </c>
      <c r="B56" s="299">
        <v>923</v>
      </c>
      <c r="C56" s="105" t="s">
        <v>89</v>
      </c>
      <c r="D56" s="105" t="s">
        <v>82</v>
      </c>
      <c r="E56" s="105" t="s">
        <v>264</v>
      </c>
      <c r="F56" s="299"/>
      <c r="G56" s="97">
        <f>SUM(G57:G61)</f>
        <v>4060060</v>
      </c>
      <c r="H56" s="97">
        <f>SUM(H57:H61)</f>
        <v>2550000</v>
      </c>
    </row>
    <row r="57" spans="1:8" ht="110.25">
      <c r="A57" s="251" t="s">
        <v>202</v>
      </c>
      <c r="B57" s="107">
        <v>923</v>
      </c>
      <c r="C57" s="84" t="s">
        <v>89</v>
      </c>
      <c r="D57" s="84" t="s">
        <v>82</v>
      </c>
      <c r="E57" s="84" t="s">
        <v>264</v>
      </c>
      <c r="F57" s="107">
        <v>100</v>
      </c>
      <c r="G57" s="111">
        <v>2050060</v>
      </c>
      <c r="H57" s="111">
        <v>1500000</v>
      </c>
    </row>
    <row r="58" spans="1:8" ht="126">
      <c r="A58" s="251" t="s">
        <v>201</v>
      </c>
      <c r="B58" s="107">
        <v>923</v>
      </c>
      <c r="C58" s="84" t="s">
        <v>89</v>
      </c>
      <c r="D58" s="84" t="s">
        <v>82</v>
      </c>
      <c r="E58" s="84" t="s">
        <v>265</v>
      </c>
      <c r="F58" s="107">
        <v>100</v>
      </c>
      <c r="G58" s="111">
        <v>0</v>
      </c>
      <c r="H58" s="111">
        <v>0</v>
      </c>
    </row>
    <row r="59" spans="1:8" ht="47.25">
      <c r="A59" s="251" t="s">
        <v>465</v>
      </c>
      <c r="B59" s="107">
        <v>923</v>
      </c>
      <c r="C59" s="84" t="s">
        <v>89</v>
      </c>
      <c r="D59" s="84" t="s">
        <v>82</v>
      </c>
      <c r="E59" s="84" t="s">
        <v>264</v>
      </c>
      <c r="F59" s="107">
        <v>200</v>
      </c>
      <c r="G59" s="111">
        <v>1450000</v>
      </c>
      <c r="H59" s="111">
        <v>1000000</v>
      </c>
    </row>
    <row r="60" spans="1:8" ht="47.25">
      <c r="A60" s="251" t="s">
        <v>553</v>
      </c>
      <c r="B60" s="107">
        <v>923</v>
      </c>
      <c r="C60" s="84" t="s">
        <v>89</v>
      </c>
      <c r="D60" s="84" t="s">
        <v>82</v>
      </c>
      <c r="E60" s="84" t="s">
        <v>552</v>
      </c>
      <c r="F60" s="107">
        <v>200</v>
      </c>
      <c r="G60" s="111">
        <v>500000</v>
      </c>
      <c r="H60" s="111" t="s">
        <v>638</v>
      </c>
    </row>
    <row r="61" spans="1:8" ht="47.25">
      <c r="A61" s="251" t="s">
        <v>203</v>
      </c>
      <c r="B61" s="107">
        <v>923</v>
      </c>
      <c r="C61" s="84" t="s">
        <v>89</v>
      </c>
      <c r="D61" s="84" t="s">
        <v>82</v>
      </c>
      <c r="E61" s="84" t="s">
        <v>264</v>
      </c>
      <c r="F61" s="107">
        <v>800</v>
      </c>
      <c r="G61" s="111">
        <v>60000</v>
      </c>
      <c r="H61" s="111">
        <v>50000</v>
      </c>
    </row>
    <row r="62" spans="1:8" s="106" customFormat="1" ht="15.75">
      <c r="A62" s="108" t="s">
        <v>212</v>
      </c>
      <c r="B62" s="299">
        <v>923</v>
      </c>
      <c r="C62" s="105" t="s">
        <v>89</v>
      </c>
      <c r="D62" s="105" t="s">
        <v>82</v>
      </c>
      <c r="E62" s="105" t="s">
        <v>277</v>
      </c>
      <c r="F62" s="299"/>
      <c r="G62" s="112">
        <f>SUM(G63:G66)</f>
        <v>817300.6</v>
      </c>
      <c r="H62" s="117">
        <f>H63+H64+H65+H66</f>
        <v>817300.6</v>
      </c>
    </row>
    <row r="63" spans="1:8" s="109" customFormat="1" ht="141.75">
      <c r="A63" s="110" t="s">
        <v>209</v>
      </c>
      <c r="B63" s="107">
        <v>923</v>
      </c>
      <c r="C63" s="84" t="s">
        <v>89</v>
      </c>
      <c r="D63" s="84" t="s">
        <v>82</v>
      </c>
      <c r="E63" s="84" t="s">
        <v>416</v>
      </c>
      <c r="F63" s="107">
        <v>100</v>
      </c>
      <c r="G63" s="111">
        <f>безвозм.пост.!D25+безвозм.пост.!D26</f>
        <v>663379.56000000006</v>
      </c>
      <c r="H63" s="111">
        <f>безвозм.пост.!E25+безвозм.пост.!E26</f>
        <v>663379.56000000006</v>
      </c>
    </row>
    <row r="64" spans="1:8" s="109" customFormat="1" ht="78.75">
      <c r="A64" s="110" t="s">
        <v>467</v>
      </c>
      <c r="B64" s="107">
        <v>923</v>
      </c>
      <c r="C64" s="84" t="s">
        <v>89</v>
      </c>
      <c r="D64" s="84" t="s">
        <v>82</v>
      </c>
      <c r="E64" s="84" t="s">
        <v>416</v>
      </c>
      <c r="F64" s="107">
        <v>200</v>
      </c>
      <c r="G64" s="111">
        <f>безвозм.пост.!D27+безвозм.пост.!D28</f>
        <v>153921.03999999992</v>
      </c>
      <c r="H64" s="111">
        <f>безвозм.пост.!E27+безвозм.пост.!E28</f>
        <v>153921.03999999992</v>
      </c>
    </row>
    <row r="65" spans="1:8" ht="141.75">
      <c r="A65" s="110" t="s">
        <v>210</v>
      </c>
      <c r="B65" s="107">
        <v>923</v>
      </c>
      <c r="C65" s="84" t="s">
        <v>89</v>
      </c>
      <c r="D65" s="84" t="s">
        <v>82</v>
      </c>
      <c r="E65" s="84" t="s">
        <v>271</v>
      </c>
      <c r="F65" s="107">
        <v>100</v>
      </c>
      <c r="G65" s="111">
        <f>безвозм.пост.!D32</f>
        <v>0</v>
      </c>
      <c r="H65" s="111">
        <f>безвозм.пост.!E32</f>
        <v>0</v>
      </c>
    </row>
    <row r="66" spans="1:8" ht="147" customHeight="1">
      <c r="A66" s="110" t="s">
        <v>211</v>
      </c>
      <c r="B66" s="107">
        <v>923</v>
      </c>
      <c r="C66" s="84" t="s">
        <v>89</v>
      </c>
      <c r="D66" s="84" t="s">
        <v>82</v>
      </c>
      <c r="E66" s="84" t="s">
        <v>272</v>
      </c>
      <c r="F66" s="107">
        <v>100</v>
      </c>
      <c r="G66" s="111">
        <f>безвозм.пост.!D36</f>
        <v>0</v>
      </c>
      <c r="H66" s="111">
        <f>безвозм.пост.!E36</f>
        <v>0</v>
      </c>
    </row>
    <row r="67" spans="1:8" s="109" customFormat="1" ht="15.75">
      <c r="A67" s="108" t="s">
        <v>214</v>
      </c>
      <c r="B67" s="299">
        <v>923</v>
      </c>
      <c r="C67" s="105" t="s">
        <v>89</v>
      </c>
      <c r="D67" s="105" t="s">
        <v>82</v>
      </c>
      <c r="E67" s="105" t="s">
        <v>273</v>
      </c>
      <c r="F67" s="299"/>
      <c r="G67" s="112">
        <f>G68</f>
        <v>1200000</v>
      </c>
      <c r="H67" s="112">
        <f>H68</f>
        <v>1200000</v>
      </c>
    </row>
    <row r="68" spans="1:8" s="109" customFormat="1" ht="63">
      <c r="A68" s="110" t="s">
        <v>473</v>
      </c>
      <c r="B68" s="107">
        <v>923</v>
      </c>
      <c r="C68" s="84" t="s">
        <v>89</v>
      </c>
      <c r="D68" s="84" t="s">
        <v>82</v>
      </c>
      <c r="E68" s="84" t="s">
        <v>274</v>
      </c>
      <c r="F68" s="107">
        <v>200</v>
      </c>
      <c r="G68" s="111">
        <f>безвозм.пост.!D40</f>
        <v>1200000</v>
      </c>
      <c r="H68" s="111">
        <f>безвозм.пост.!E40</f>
        <v>1200000</v>
      </c>
    </row>
    <row r="69" spans="1:8" s="109" customFormat="1" ht="47.25">
      <c r="A69" s="108" t="s">
        <v>418</v>
      </c>
      <c r="B69" s="299">
        <v>923</v>
      </c>
      <c r="C69" s="122" t="s">
        <v>89</v>
      </c>
      <c r="D69" s="122" t="s">
        <v>82</v>
      </c>
      <c r="E69" s="105" t="s">
        <v>410</v>
      </c>
      <c r="F69" s="299"/>
      <c r="G69" s="190">
        <f>G70</f>
        <v>0</v>
      </c>
      <c r="H69" s="190">
        <f>H70</f>
        <v>0</v>
      </c>
    </row>
    <row r="70" spans="1:8" s="109" customFormat="1" ht="141.75">
      <c r="A70" s="110" t="s">
        <v>204</v>
      </c>
      <c r="B70" s="107">
        <v>923</v>
      </c>
      <c r="C70" s="115" t="s">
        <v>89</v>
      </c>
      <c r="D70" s="115" t="s">
        <v>82</v>
      </c>
      <c r="E70" s="84" t="s">
        <v>408</v>
      </c>
      <c r="F70" s="107">
        <v>100</v>
      </c>
      <c r="G70" s="191">
        <f>безвозм.пост.!D9</f>
        <v>0</v>
      </c>
      <c r="H70" s="191">
        <f>безвозм.пост.!E9</f>
        <v>0</v>
      </c>
    </row>
    <row r="71" spans="1:8" ht="31.5">
      <c r="A71" s="108" t="s">
        <v>387</v>
      </c>
      <c r="B71" s="299">
        <v>923</v>
      </c>
      <c r="C71" s="105">
        <v>11</v>
      </c>
      <c r="D71" s="105" t="s">
        <v>86</v>
      </c>
      <c r="E71" s="84"/>
      <c r="F71" s="107"/>
      <c r="G71" s="97">
        <f>G72</f>
        <v>100000</v>
      </c>
      <c r="H71" s="97">
        <f>H72</f>
        <v>0</v>
      </c>
    </row>
    <row r="72" spans="1:8" ht="47.25">
      <c r="A72" s="251" t="s">
        <v>466</v>
      </c>
      <c r="B72" s="107">
        <v>923</v>
      </c>
      <c r="C72" s="84">
        <v>11</v>
      </c>
      <c r="D72" s="84" t="s">
        <v>86</v>
      </c>
      <c r="E72" s="84" t="s">
        <v>267</v>
      </c>
      <c r="F72" s="107">
        <v>200</v>
      </c>
      <c r="G72" s="96">
        <v>100000</v>
      </c>
      <c r="H72" s="96">
        <v>0</v>
      </c>
    </row>
    <row r="73" spans="1:8" ht="15.75">
      <c r="A73" s="108" t="s">
        <v>76</v>
      </c>
      <c r="B73" s="299">
        <v>923</v>
      </c>
      <c r="C73" s="105" t="s">
        <v>86</v>
      </c>
      <c r="D73" s="105" t="s">
        <v>88</v>
      </c>
      <c r="E73" s="84"/>
      <c r="F73" s="107"/>
      <c r="G73" s="259">
        <f>G74</f>
        <v>500000</v>
      </c>
      <c r="H73" s="259">
        <f>H74</f>
        <v>0</v>
      </c>
    </row>
    <row r="74" spans="1:8" ht="63">
      <c r="A74" s="110" t="s">
        <v>472</v>
      </c>
      <c r="B74" s="107">
        <v>923</v>
      </c>
      <c r="C74" s="84" t="s">
        <v>86</v>
      </c>
      <c r="D74" s="84" t="s">
        <v>88</v>
      </c>
      <c r="E74" s="84" t="s">
        <v>269</v>
      </c>
      <c r="F74" s="107">
        <v>200</v>
      </c>
      <c r="G74" s="96">
        <v>500000</v>
      </c>
      <c r="H74" s="96">
        <v>0</v>
      </c>
    </row>
    <row r="75" spans="1:8" ht="15.75">
      <c r="A75" s="374" t="s">
        <v>493</v>
      </c>
      <c r="B75" s="107"/>
      <c r="C75" s="84"/>
      <c r="D75" s="84"/>
      <c r="E75" s="84"/>
      <c r="F75" s="107"/>
      <c r="G75" s="126">
        <f>G12+G53</f>
        <v>17905000</v>
      </c>
      <c r="H75" s="126">
        <f>H12+H53</f>
        <v>11536900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10" workbookViewId="0">
      <selection activeCell="B27" sqref="B27"/>
    </sheetView>
  </sheetViews>
  <sheetFormatPr defaultRowHeight="15"/>
  <cols>
    <col min="1" max="1" width="10.7109375" style="189" customWidth="1"/>
    <col min="2" max="2" width="42.85546875" style="193" customWidth="1"/>
    <col min="3" max="3" width="14.42578125" style="189" customWidth="1"/>
    <col min="4" max="4" width="15.140625" style="189" customWidth="1"/>
    <col min="5" max="5" width="16.140625" style="189" customWidth="1"/>
    <col min="7" max="7" width="11.42578125" bestFit="1" customWidth="1"/>
    <col min="9" max="9" width="11.42578125" bestFit="1" customWidth="1"/>
  </cols>
  <sheetData>
    <row r="1" spans="1:9" ht="15" customHeight="1">
      <c r="C1" s="458" t="s">
        <v>215</v>
      </c>
      <c r="D1" s="458"/>
      <c r="E1" s="458"/>
    </row>
    <row r="2" spans="1:9" ht="15" customHeight="1">
      <c r="C2" s="459" t="s">
        <v>33</v>
      </c>
      <c r="D2" s="459"/>
      <c r="E2" s="459"/>
    </row>
    <row r="3" spans="1:9" ht="15" customHeight="1">
      <c r="C3" s="459" t="s">
        <v>109</v>
      </c>
      <c r="D3" s="459"/>
      <c r="E3" s="459"/>
    </row>
    <row r="4" spans="1:9" ht="15" customHeight="1">
      <c r="C4" s="459" t="s">
        <v>27</v>
      </c>
      <c r="D4" s="459"/>
      <c r="E4" s="459"/>
    </row>
    <row r="5" spans="1:9" ht="15" customHeight="1">
      <c r="C5" s="459" t="s">
        <v>28</v>
      </c>
      <c r="D5" s="459"/>
      <c r="E5" s="459"/>
    </row>
    <row r="6" spans="1:9" ht="15.75">
      <c r="C6" s="459" t="s">
        <v>563</v>
      </c>
      <c r="D6" s="459"/>
      <c r="E6" s="459"/>
    </row>
    <row r="7" spans="1:9" ht="15.75">
      <c r="C7" s="459"/>
      <c r="D7" s="459"/>
      <c r="E7" s="459"/>
    </row>
    <row r="8" spans="1:9" ht="15.75" customHeight="1">
      <c r="A8" s="505" t="s">
        <v>545</v>
      </c>
      <c r="B8" s="506"/>
      <c r="C8" s="506"/>
      <c r="D8" s="506"/>
      <c r="E8" s="506"/>
    </row>
    <row r="9" spans="1:9" ht="15.75" customHeight="1">
      <c r="A9" s="506"/>
      <c r="B9" s="506"/>
      <c r="C9" s="506"/>
      <c r="D9" s="506"/>
      <c r="E9" s="506"/>
    </row>
    <row r="10" spans="1:9">
      <c r="A10" s="506"/>
      <c r="B10" s="506"/>
      <c r="C10" s="506"/>
      <c r="D10" s="506"/>
      <c r="E10" s="506"/>
    </row>
    <row r="12" spans="1:9" ht="15.75">
      <c r="A12" s="503" t="s">
        <v>128</v>
      </c>
      <c r="B12" s="502" t="s">
        <v>34</v>
      </c>
      <c r="C12" s="500" t="s">
        <v>127</v>
      </c>
      <c r="D12" s="501"/>
      <c r="E12" s="501"/>
    </row>
    <row r="13" spans="1:9" ht="15.75">
      <c r="A13" s="504"/>
      <c r="B13" s="502"/>
      <c r="C13" s="302" t="s">
        <v>345</v>
      </c>
      <c r="D13" s="302" t="s">
        <v>428</v>
      </c>
      <c r="E13" s="302" t="s">
        <v>534</v>
      </c>
    </row>
    <row r="14" spans="1:9" s="86" customFormat="1" ht="47.25">
      <c r="A14" s="303">
        <v>100</v>
      </c>
      <c r="B14" s="108" t="s">
        <v>389</v>
      </c>
      <c r="C14" s="304">
        <f>C15+C16+C17+C18+C19</f>
        <v>6446000</v>
      </c>
      <c r="D14" s="304">
        <f>D15+D16+D17+D18+D19</f>
        <v>6095622.4000000004</v>
      </c>
      <c r="E14" s="304">
        <f>E15+E16+E17+E18+E19</f>
        <v>4481182.4000000004</v>
      </c>
      <c r="I14" s="266"/>
    </row>
    <row r="15" spans="1:9" ht="63">
      <c r="A15" s="84" t="s">
        <v>129</v>
      </c>
      <c r="B15" s="305" t="s">
        <v>67</v>
      </c>
      <c r="C15" s="306">
        <f>'Пр. 7'!G15</f>
        <v>1101000</v>
      </c>
      <c r="D15" s="306">
        <f>Пр.8!H15</f>
        <v>1000000</v>
      </c>
      <c r="E15" s="306">
        <f>Пр.8!H15</f>
        <v>1000000</v>
      </c>
    </row>
    <row r="16" spans="1:9" ht="94.5">
      <c r="A16" s="84" t="s">
        <v>130</v>
      </c>
      <c r="B16" s="305" t="s">
        <v>80</v>
      </c>
      <c r="C16" s="306">
        <f>'Пр. 7'!G16</f>
        <v>5235000</v>
      </c>
      <c r="D16" s="306">
        <f>Пр.8!G16</f>
        <v>4965000</v>
      </c>
      <c r="E16" s="306">
        <f>Пр.8!H16</f>
        <v>3381182.4</v>
      </c>
      <c r="G16" s="30"/>
    </row>
    <row r="17" spans="1:7" ht="63">
      <c r="A17" s="84" t="s">
        <v>133</v>
      </c>
      <c r="B17" s="307" t="s">
        <v>207</v>
      </c>
      <c r="C17" s="306">
        <f>'Пр. 7'!G21</f>
        <v>0</v>
      </c>
      <c r="D17" s="306">
        <f>Пр.8!G21</f>
        <v>27491.279999999999</v>
      </c>
      <c r="E17" s="306">
        <f>Пр.8!H21</f>
        <v>0</v>
      </c>
    </row>
    <row r="18" spans="1:7" ht="15.75">
      <c r="A18" s="84" t="s">
        <v>295</v>
      </c>
      <c r="B18" s="307" t="s">
        <v>278</v>
      </c>
      <c r="C18" s="306">
        <f>'Пр. 7'!G23</f>
        <v>0</v>
      </c>
      <c r="D18" s="306">
        <f>Пр.8!G23</f>
        <v>100000</v>
      </c>
      <c r="E18" s="306">
        <f>Пр.8!H23</f>
        <v>100000</v>
      </c>
    </row>
    <row r="19" spans="1:7" s="86" customFormat="1" ht="15.75">
      <c r="A19" s="84" t="s">
        <v>134</v>
      </c>
      <c r="B19" s="305" t="s">
        <v>69</v>
      </c>
      <c r="C19" s="306">
        <f>'Пр. 7'!G25</f>
        <v>110000</v>
      </c>
      <c r="D19" s="306">
        <f>Пр.8!G25</f>
        <v>3131.12</v>
      </c>
      <c r="E19" s="306">
        <f>Пр.8!H25</f>
        <v>0</v>
      </c>
    </row>
    <row r="20" spans="1:7" ht="15.75">
      <c r="A20" s="105" t="s">
        <v>339</v>
      </c>
      <c r="B20" s="308" t="s">
        <v>390</v>
      </c>
      <c r="C20" s="304">
        <f>C21</f>
        <v>252675</v>
      </c>
      <c r="D20" s="304">
        <f>D21</f>
        <v>246500</v>
      </c>
      <c r="E20" s="304">
        <f>E21</f>
        <v>254900</v>
      </c>
    </row>
    <row r="21" spans="1:7" ht="31.5">
      <c r="A21" s="84" t="s">
        <v>135</v>
      </c>
      <c r="B21" s="305" t="s">
        <v>71</v>
      </c>
      <c r="C21" s="306">
        <f>'Пр. 7'!G31</f>
        <v>252675</v>
      </c>
      <c r="D21" s="306">
        <f>Пр.8!G29</f>
        <v>246500</v>
      </c>
      <c r="E21" s="306">
        <f>Пр.8!H29</f>
        <v>254900</v>
      </c>
    </row>
    <row r="22" spans="1:7" s="86" customFormat="1" ht="47.25">
      <c r="A22" s="105" t="s">
        <v>136</v>
      </c>
      <c r="B22" s="309" t="s">
        <v>391</v>
      </c>
      <c r="C22" s="304">
        <f>C23+C24</f>
        <v>1515000</v>
      </c>
      <c r="D22" s="304">
        <f>D23+D24</f>
        <v>1200000</v>
      </c>
      <c r="E22" s="304">
        <f>E23+E24</f>
        <v>0</v>
      </c>
    </row>
    <row r="23" spans="1:7" ht="15.75">
      <c r="A23" s="84" t="s">
        <v>137</v>
      </c>
      <c r="B23" s="305" t="s">
        <v>73</v>
      </c>
      <c r="C23" s="306">
        <f>'Пр. 7'!G35</f>
        <v>1515000</v>
      </c>
      <c r="D23" s="306">
        <f>Пр.8!G33</f>
        <v>1200000</v>
      </c>
      <c r="E23" s="306">
        <f>Пр.8!H33</f>
        <v>0</v>
      </c>
    </row>
    <row r="24" spans="1:7" s="86" customFormat="1" ht="47.25">
      <c r="A24" s="84" t="s">
        <v>483</v>
      </c>
      <c r="B24" s="305" t="s">
        <v>482</v>
      </c>
      <c r="C24" s="306">
        <f>'Пр. 7'!G37</f>
        <v>0</v>
      </c>
      <c r="D24" s="306"/>
      <c r="E24" s="306"/>
    </row>
    <row r="25" spans="1:7" s="26" customFormat="1" ht="15.75">
      <c r="A25" s="105" t="s">
        <v>231</v>
      </c>
      <c r="B25" s="309" t="s">
        <v>392</v>
      </c>
      <c r="C25" s="304">
        <f>'Пр. 7'!G39</f>
        <v>4931964</v>
      </c>
      <c r="D25" s="304">
        <f>Пр.8!G35</f>
        <v>1468517</v>
      </c>
      <c r="E25" s="304">
        <f>Пр.8!H35</f>
        <v>1468517</v>
      </c>
    </row>
    <row r="26" spans="1:7" s="86" customFormat="1" ht="15.75">
      <c r="A26" s="84" t="s">
        <v>489</v>
      </c>
      <c r="B26" s="305" t="s">
        <v>490</v>
      </c>
      <c r="C26" s="306">
        <f>'Пр. 7'!G40</f>
        <v>0</v>
      </c>
      <c r="D26" s="306"/>
      <c r="E26" s="306"/>
    </row>
    <row r="27" spans="1:7" s="29" customFormat="1" ht="15.75">
      <c r="A27" s="310" t="s">
        <v>238</v>
      </c>
      <c r="B27" s="311" t="s">
        <v>236</v>
      </c>
      <c r="C27" s="306">
        <f>'Пр. 7'!G42</f>
        <v>4831964</v>
      </c>
      <c r="D27" s="306">
        <f>Пр.8!G36</f>
        <v>1468517</v>
      </c>
      <c r="E27" s="306">
        <f>Пр.8!H36</f>
        <v>1468517</v>
      </c>
    </row>
    <row r="28" spans="1:7" s="29" customFormat="1" ht="31.5">
      <c r="A28" s="310" t="s">
        <v>441</v>
      </c>
      <c r="B28" s="305" t="s">
        <v>442</v>
      </c>
      <c r="C28" s="306">
        <f>'Пр. 7'!G47</f>
        <v>100000</v>
      </c>
      <c r="D28" s="306"/>
      <c r="E28" s="306"/>
    </row>
    <row r="29" spans="1:7" ht="31.5">
      <c r="A29" s="105" t="s">
        <v>138</v>
      </c>
      <c r="B29" s="309" t="s">
        <v>393</v>
      </c>
      <c r="C29" s="304">
        <f>C30+C32+C31</f>
        <v>6392162.6299999999</v>
      </c>
      <c r="D29" s="304">
        <f>D30+D32+D31</f>
        <v>2445000</v>
      </c>
      <c r="E29" s="304">
        <f>E30+E32+E31</f>
        <v>545000</v>
      </c>
    </row>
    <row r="30" spans="1:7" s="29" customFormat="1" ht="15.75">
      <c r="A30" s="84" t="s">
        <v>509</v>
      </c>
      <c r="B30" s="305" t="s">
        <v>506</v>
      </c>
      <c r="C30" s="306">
        <f>'Пр. 7'!G50</f>
        <v>0</v>
      </c>
      <c r="D30" s="306"/>
      <c r="E30" s="306"/>
    </row>
    <row r="31" spans="1:7" s="86" customFormat="1" ht="15.75">
      <c r="A31" s="84" t="s">
        <v>234</v>
      </c>
      <c r="B31" s="305" t="s">
        <v>233</v>
      </c>
      <c r="C31" s="306">
        <f>'Пр. 7'!G52</f>
        <v>1866120.75</v>
      </c>
      <c r="D31" s="306">
        <f>Пр.8!G43</f>
        <v>545000</v>
      </c>
      <c r="E31" s="306">
        <f>Пр.8!H43</f>
        <v>545000</v>
      </c>
    </row>
    <row r="32" spans="1:7" ht="15.75">
      <c r="A32" s="84" t="s">
        <v>139</v>
      </c>
      <c r="B32" s="305" t="s">
        <v>76</v>
      </c>
      <c r="C32" s="306">
        <f>'Пр. 7'!G57+'Пр. 7'!G87</f>
        <v>4526041.88</v>
      </c>
      <c r="D32" s="306">
        <f>Пр.8!G47+Пр.8!G73</f>
        <v>1900000</v>
      </c>
      <c r="E32" s="306">
        <f>Пр.8!H47+Пр.8!H73</f>
        <v>0</v>
      </c>
      <c r="G32" s="30"/>
    </row>
    <row r="33" spans="1:5" ht="15.75">
      <c r="A33" s="105" t="s">
        <v>143</v>
      </c>
      <c r="B33" s="309" t="s">
        <v>394</v>
      </c>
      <c r="C33" s="304">
        <f>C34</f>
        <v>230000</v>
      </c>
      <c r="D33" s="304">
        <f>D34</f>
        <v>230000</v>
      </c>
      <c r="E33" s="304">
        <f>E34</f>
        <v>220000</v>
      </c>
    </row>
    <row r="34" spans="1:5" ht="15.75">
      <c r="A34" s="84" t="s">
        <v>142</v>
      </c>
      <c r="B34" s="305" t="s">
        <v>77</v>
      </c>
      <c r="C34" s="306">
        <f>'Пр. 7'!G64</f>
        <v>230000</v>
      </c>
      <c r="D34" s="306">
        <f>Пр.8!G50</f>
        <v>230000</v>
      </c>
      <c r="E34" s="306">
        <f>Пр.8!H50</f>
        <v>220000</v>
      </c>
    </row>
    <row r="35" spans="1:5" s="86" customFormat="1" ht="15.75">
      <c r="A35" s="312" t="s">
        <v>140</v>
      </c>
      <c r="B35" s="108" t="s">
        <v>386</v>
      </c>
      <c r="C35" s="313">
        <f>C36</f>
        <v>11466121.800000001</v>
      </c>
      <c r="D35" s="313">
        <f>D36</f>
        <v>6077360.5999999996</v>
      </c>
      <c r="E35" s="313">
        <f>E36</f>
        <v>4567300.5999999996</v>
      </c>
    </row>
    <row r="36" spans="1:5" s="86" customFormat="1" ht="15.75">
      <c r="A36" s="314" t="s">
        <v>141</v>
      </c>
      <c r="B36" s="315" t="s">
        <v>78</v>
      </c>
      <c r="C36" s="316">
        <f>'Пр. 7'!G66+'Пр. 7'!G89</f>
        <v>11466121.800000001</v>
      </c>
      <c r="D36" s="316">
        <f>Пр.8!G54</f>
        <v>6077360.5999999996</v>
      </c>
      <c r="E36" s="316">
        <f>Пр.8!H54</f>
        <v>4567300.5999999996</v>
      </c>
    </row>
    <row r="37" spans="1:5" ht="15.75">
      <c r="A37" s="317">
        <v>1100</v>
      </c>
      <c r="B37" s="309" t="s">
        <v>388</v>
      </c>
      <c r="C37" s="304">
        <f>C38</f>
        <v>14140</v>
      </c>
      <c r="D37" s="304">
        <f>D38</f>
        <v>100000</v>
      </c>
      <c r="E37" s="304">
        <f>E38</f>
        <v>0</v>
      </c>
    </row>
    <row r="38" spans="1:5" ht="31.5">
      <c r="A38" s="318">
        <v>1105</v>
      </c>
      <c r="B38" s="305" t="s">
        <v>387</v>
      </c>
      <c r="C38" s="306">
        <f>'Пр. 7'!G86</f>
        <v>14140</v>
      </c>
      <c r="D38" s="306">
        <f>Пр.8!G71</f>
        <v>100000</v>
      </c>
      <c r="E38" s="306">
        <f>Пр.8!H71</f>
        <v>0</v>
      </c>
    </row>
    <row r="39" spans="1:5" ht="14.25" customHeight="1" thickBot="1">
      <c r="A39" s="307"/>
      <c r="B39" s="196"/>
      <c r="C39" s="319"/>
      <c r="D39" s="319"/>
      <c r="E39" s="319"/>
    </row>
    <row r="40" spans="1:5" s="240" customFormat="1" ht="16.5" thickBot="1">
      <c r="A40" s="320"/>
      <c r="B40" s="321" t="s">
        <v>145</v>
      </c>
      <c r="C40" s="322">
        <f>C14+C20+C22+C25+C29+C33+C35+C37</f>
        <v>31248063.43</v>
      </c>
      <c r="D40" s="322">
        <f>D14+D20+D22+D25+D29+D33+D35+D37</f>
        <v>17863000</v>
      </c>
      <c r="E40" s="322">
        <f>E14+E20+E22+E25+E29+E33+E35+E37</f>
        <v>11536900</v>
      </c>
    </row>
    <row r="41" spans="1:5" ht="15" customHeight="1">
      <c r="A41" s="323"/>
      <c r="B41" s="232"/>
      <c r="C41" s="324"/>
      <c r="D41" s="324"/>
      <c r="E41" s="324"/>
    </row>
    <row r="42" spans="1:5" ht="15" customHeight="1">
      <c r="A42" s="323"/>
      <c r="B42" s="232"/>
      <c r="C42" s="324"/>
      <c r="D42" s="324"/>
      <c r="E42" s="324"/>
    </row>
    <row r="43" spans="1:5" ht="15" customHeight="1">
      <c r="A43" s="323"/>
      <c r="B43" s="232"/>
      <c r="C43" s="324"/>
      <c r="D43" s="324"/>
      <c r="E43" s="324"/>
    </row>
    <row r="44" spans="1:5" ht="15" customHeight="1">
      <c r="A44" s="323"/>
      <c r="B44" s="232"/>
      <c r="C44" s="324"/>
      <c r="D44" s="324"/>
      <c r="E44" s="324"/>
    </row>
    <row r="45" spans="1:5" ht="15" customHeight="1">
      <c r="A45" s="323"/>
      <c r="B45" s="232"/>
      <c r="C45" s="324"/>
      <c r="D45" s="324"/>
      <c r="E45" s="324"/>
    </row>
    <row r="46" spans="1:5" ht="15" customHeight="1">
      <c r="A46" s="323"/>
      <c r="B46" s="232"/>
      <c r="C46" s="324"/>
      <c r="D46" s="324"/>
      <c r="E46" s="324"/>
    </row>
    <row r="47" spans="1:5" ht="15" customHeight="1">
      <c r="A47" s="323"/>
      <c r="B47" s="232"/>
      <c r="C47" s="325"/>
      <c r="D47" s="325"/>
      <c r="E47" s="325"/>
    </row>
    <row r="48" spans="1:5" ht="15.75">
      <c r="A48" s="326"/>
      <c r="B48" s="327"/>
      <c r="C48" s="328"/>
      <c r="D48" s="328"/>
      <c r="E48" s="328"/>
    </row>
    <row r="49" spans="1:5" ht="15.75">
      <c r="A49" s="326"/>
      <c r="B49" s="327"/>
      <c r="C49" s="328"/>
      <c r="D49" s="328"/>
      <c r="E49" s="328"/>
    </row>
    <row r="50" spans="1:5" ht="15.75">
      <c r="A50" s="326"/>
      <c r="B50" s="327"/>
      <c r="C50" s="328"/>
      <c r="D50" s="328"/>
      <c r="E50" s="328"/>
    </row>
    <row r="51" spans="1:5" ht="15.75">
      <c r="A51" s="329"/>
      <c r="B51" s="330"/>
      <c r="C51" s="331"/>
      <c r="D51" s="331"/>
      <c r="E51" s="331"/>
    </row>
    <row r="52" spans="1:5" ht="15.75">
      <c r="A52" s="329"/>
      <c r="B52" s="330"/>
      <c r="C52" s="331"/>
      <c r="D52" s="331"/>
      <c r="E52" s="331"/>
    </row>
    <row r="53" spans="1:5" ht="15.75">
      <c r="A53" s="329"/>
      <c r="B53" s="330"/>
      <c r="C53" s="331"/>
      <c r="D53" s="331"/>
      <c r="E53" s="331"/>
    </row>
    <row r="54" spans="1:5" ht="15.75">
      <c r="A54" s="329"/>
      <c r="B54" s="330"/>
      <c r="C54" s="331"/>
      <c r="D54" s="331"/>
      <c r="E54" s="331"/>
    </row>
    <row r="55" spans="1:5" ht="15.75">
      <c r="A55" s="329"/>
      <c r="B55" s="330"/>
      <c r="C55" s="331"/>
      <c r="D55" s="331"/>
      <c r="E55" s="331"/>
    </row>
    <row r="56" spans="1:5" ht="15.75">
      <c r="A56" s="329"/>
      <c r="B56" s="330"/>
      <c r="C56" s="331"/>
      <c r="D56" s="331"/>
      <c r="E56" s="331"/>
    </row>
    <row r="57" spans="1:5" ht="15.75">
      <c r="A57" s="329"/>
      <c r="B57" s="330"/>
      <c r="C57" s="331"/>
      <c r="D57" s="331"/>
      <c r="E57" s="331"/>
    </row>
    <row r="58" spans="1:5" ht="15.75">
      <c r="A58" s="329"/>
      <c r="B58" s="330"/>
      <c r="C58" s="331"/>
      <c r="D58" s="331"/>
      <c r="E58" s="331"/>
    </row>
    <row r="59" spans="1:5" ht="15.75">
      <c r="A59" s="329"/>
      <c r="B59" s="330"/>
      <c r="C59" s="331"/>
      <c r="D59" s="331"/>
      <c r="E59" s="331"/>
    </row>
    <row r="60" spans="1:5" ht="15.75">
      <c r="A60" s="329"/>
      <c r="B60" s="330"/>
      <c r="C60" s="331"/>
      <c r="D60" s="331"/>
      <c r="E60" s="331"/>
    </row>
    <row r="61" spans="1:5" ht="15.75">
      <c r="A61" s="329"/>
      <c r="B61" s="330"/>
      <c r="C61" s="331"/>
      <c r="D61" s="331"/>
      <c r="E61" s="331"/>
    </row>
    <row r="62" spans="1:5" ht="15.75">
      <c r="A62" s="329"/>
      <c r="B62" s="330"/>
      <c r="C62" s="331"/>
      <c r="D62" s="331"/>
      <c r="E62" s="331"/>
    </row>
    <row r="63" spans="1:5" ht="15.75">
      <c r="A63" s="329"/>
      <c r="B63" s="330"/>
      <c r="C63" s="331"/>
      <c r="D63" s="331"/>
      <c r="E63" s="331"/>
    </row>
    <row r="64" spans="1:5" ht="15.75">
      <c r="A64" s="329"/>
      <c r="B64" s="330"/>
      <c r="C64" s="331"/>
      <c r="D64" s="331"/>
      <c r="E64" s="331"/>
    </row>
    <row r="65" spans="1:5" ht="15.75">
      <c r="A65" s="329"/>
      <c r="B65" s="330"/>
      <c r="C65" s="331"/>
      <c r="D65" s="331"/>
      <c r="E65" s="331"/>
    </row>
    <row r="66" spans="1:5" ht="15.75">
      <c r="A66" s="329"/>
      <c r="B66" s="330"/>
      <c r="C66" s="331"/>
      <c r="D66" s="331"/>
      <c r="E66" s="331"/>
    </row>
    <row r="67" spans="1:5" ht="15.75">
      <c r="A67" s="329"/>
      <c r="B67" s="330"/>
      <c r="C67" s="331"/>
      <c r="D67" s="331"/>
      <c r="E67" s="331"/>
    </row>
    <row r="68" spans="1:5" ht="15.75">
      <c r="A68" s="329"/>
      <c r="B68" s="330"/>
      <c r="C68" s="331"/>
      <c r="D68" s="331"/>
      <c r="E68" s="331"/>
    </row>
    <row r="69" spans="1:5" ht="15.75">
      <c r="A69" s="329"/>
      <c r="B69" s="330"/>
      <c r="C69" s="331"/>
      <c r="D69" s="331"/>
      <c r="E69" s="331"/>
    </row>
    <row r="70" spans="1:5" ht="15.75">
      <c r="A70" s="329"/>
      <c r="B70" s="330"/>
      <c r="C70" s="331"/>
      <c r="D70" s="331"/>
      <c r="E70" s="331"/>
    </row>
    <row r="71" spans="1:5" ht="15.75">
      <c r="A71" s="329"/>
      <c r="B71" s="330"/>
      <c r="C71" s="331"/>
      <c r="D71" s="331"/>
      <c r="E71" s="331"/>
    </row>
    <row r="72" spans="1:5" ht="15.75">
      <c r="A72" s="329"/>
      <c r="B72" s="330"/>
      <c r="C72" s="331"/>
      <c r="D72" s="331"/>
      <c r="E72" s="331"/>
    </row>
    <row r="73" spans="1:5" ht="15.75">
      <c r="A73" s="332"/>
      <c r="B73" s="330"/>
      <c r="C73" s="332"/>
      <c r="D73" s="332"/>
      <c r="E73" s="332"/>
    </row>
    <row r="74" spans="1:5" ht="15.75">
      <c r="A74" s="332"/>
      <c r="B74" s="330"/>
      <c r="C74" s="332"/>
      <c r="D74" s="332"/>
      <c r="E74" s="332"/>
    </row>
    <row r="75" spans="1:5" ht="15.75">
      <c r="A75" s="332"/>
      <c r="B75" s="330"/>
      <c r="C75" s="332"/>
      <c r="D75" s="332"/>
      <c r="E75" s="332"/>
    </row>
    <row r="76" spans="1:5" ht="15.75">
      <c r="A76" s="332"/>
      <c r="B76" s="330"/>
      <c r="C76" s="332"/>
      <c r="D76" s="332"/>
      <c r="E76" s="332"/>
    </row>
    <row r="77" spans="1:5" ht="15.75">
      <c r="A77" s="332"/>
      <c r="B77" s="330"/>
      <c r="C77" s="332"/>
      <c r="D77" s="332"/>
      <c r="E77" s="332"/>
    </row>
    <row r="78" spans="1:5" ht="15.75">
      <c r="A78" s="332"/>
      <c r="B78" s="330"/>
      <c r="C78" s="332"/>
      <c r="D78" s="332"/>
      <c r="E78" s="332"/>
    </row>
    <row r="79" spans="1:5" ht="15.75">
      <c r="A79" s="332"/>
      <c r="B79" s="330"/>
      <c r="C79" s="332"/>
      <c r="D79" s="332"/>
      <c r="E79" s="332"/>
    </row>
    <row r="80" spans="1:5" ht="15.75">
      <c r="A80" s="332"/>
      <c r="B80" s="330"/>
      <c r="C80" s="332"/>
      <c r="D80" s="332"/>
      <c r="E80" s="332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509" t="s">
        <v>132</v>
      </c>
      <c r="C1" s="509"/>
      <c r="D1" s="509"/>
    </row>
    <row r="2" spans="1:4" ht="15.75">
      <c r="B2" s="510" t="s">
        <v>33</v>
      </c>
      <c r="C2" s="510"/>
      <c r="D2" s="510"/>
    </row>
    <row r="3" spans="1:4" ht="15.75">
      <c r="B3" s="510" t="s">
        <v>109</v>
      </c>
      <c r="C3" s="510"/>
      <c r="D3" s="510"/>
    </row>
    <row r="4" spans="1:4" ht="15.75">
      <c r="B4" s="510" t="s">
        <v>27</v>
      </c>
      <c r="C4" s="510"/>
      <c r="D4" s="510"/>
    </row>
    <row r="5" spans="1:4" ht="13.5" customHeight="1">
      <c r="B5" s="510" t="s">
        <v>28</v>
      </c>
      <c r="C5" s="510"/>
      <c r="D5" s="510"/>
    </row>
    <row r="6" spans="1:4" ht="15.75">
      <c r="B6" s="510" t="s">
        <v>563</v>
      </c>
      <c r="C6" s="510"/>
      <c r="D6" s="510"/>
    </row>
    <row r="8" spans="1:4" ht="32.25" customHeight="1">
      <c r="A8" s="507" t="s">
        <v>546</v>
      </c>
      <c r="B8" s="507"/>
      <c r="C8" s="508"/>
      <c r="D8" s="508"/>
    </row>
    <row r="10" spans="1:4" ht="31.5" customHeight="1">
      <c r="A10" s="3" t="s">
        <v>90</v>
      </c>
      <c r="B10" s="490" t="s">
        <v>91</v>
      </c>
      <c r="C10" s="491"/>
      <c r="D10" s="492"/>
    </row>
    <row r="11" spans="1:4" ht="15.75">
      <c r="A11" s="3"/>
      <c r="B11" s="56" t="s">
        <v>345</v>
      </c>
      <c r="C11" s="56" t="s">
        <v>428</v>
      </c>
      <c r="D11" s="56" t="s">
        <v>534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A16" sqref="A16:H16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509" t="s">
        <v>146</v>
      </c>
      <c r="F1" s="509"/>
      <c r="G1" s="509"/>
      <c r="H1" s="509"/>
    </row>
    <row r="2" spans="1:8" ht="15.75">
      <c r="E2" s="510" t="s">
        <v>33</v>
      </c>
      <c r="F2" s="510"/>
      <c r="G2" s="510"/>
      <c r="H2" s="510"/>
    </row>
    <row r="3" spans="1:8" ht="15.75">
      <c r="E3" s="510" t="s">
        <v>109</v>
      </c>
      <c r="F3" s="510"/>
      <c r="G3" s="510"/>
      <c r="H3" s="510"/>
    </row>
    <row r="4" spans="1:8" ht="15.75">
      <c r="E4" s="510" t="s">
        <v>27</v>
      </c>
      <c r="F4" s="510"/>
      <c r="G4" s="510"/>
      <c r="H4" s="510"/>
    </row>
    <row r="5" spans="1:8" ht="15.75">
      <c r="E5" s="510" t="s">
        <v>28</v>
      </c>
      <c r="F5" s="510"/>
      <c r="G5" s="510"/>
      <c r="H5" s="510"/>
    </row>
    <row r="6" spans="1:8" ht="15.75">
      <c r="E6" s="510" t="s">
        <v>563</v>
      </c>
      <c r="F6" s="510"/>
      <c r="G6" s="510"/>
      <c r="H6" s="510"/>
    </row>
    <row r="8" spans="1:8" ht="63" customHeight="1">
      <c r="A8" s="493" t="s">
        <v>547</v>
      </c>
      <c r="B8" s="508"/>
      <c r="C8" s="508"/>
      <c r="D8" s="508"/>
      <c r="E8" s="508"/>
      <c r="F8" s="508"/>
      <c r="G8" s="508"/>
      <c r="H8" s="508"/>
    </row>
    <row r="9" spans="1:8" ht="30.75" customHeight="1">
      <c r="A9" s="493" t="s">
        <v>548</v>
      </c>
      <c r="B9" s="493"/>
      <c r="C9" s="493"/>
      <c r="D9" s="493"/>
      <c r="E9" s="493"/>
      <c r="F9" s="493"/>
      <c r="G9" s="493"/>
      <c r="H9" s="508"/>
    </row>
    <row r="11" spans="1:8" ht="63" customHeight="1">
      <c r="A11" s="511" t="s">
        <v>106</v>
      </c>
      <c r="B11" s="511" t="s">
        <v>99</v>
      </c>
      <c r="C11" s="511" t="s">
        <v>105</v>
      </c>
      <c r="D11" s="22" t="s">
        <v>104</v>
      </c>
      <c r="E11" s="511" t="s">
        <v>103</v>
      </c>
      <c r="F11" s="511" t="s">
        <v>102</v>
      </c>
      <c r="G11" s="511" t="s">
        <v>101</v>
      </c>
      <c r="H11" s="511"/>
    </row>
    <row r="12" spans="1:8" ht="47.25">
      <c r="A12" s="511"/>
      <c r="B12" s="511"/>
      <c r="C12" s="511"/>
      <c r="D12" s="22" t="s">
        <v>100</v>
      </c>
      <c r="E12" s="511"/>
      <c r="F12" s="511"/>
      <c r="G12" s="511"/>
      <c r="H12" s="511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512">
        <v>7</v>
      </c>
      <c r="H13" s="512"/>
    </row>
    <row r="14" spans="1:8" ht="15.75">
      <c r="A14" s="21"/>
      <c r="B14" s="21"/>
      <c r="C14" s="21"/>
      <c r="D14" s="21"/>
      <c r="E14" s="21"/>
      <c r="F14" s="21"/>
      <c r="G14" s="512"/>
      <c r="H14" s="513"/>
    </row>
    <row r="16" spans="1:8" ht="47.25" customHeight="1">
      <c r="A16" s="493" t="s">
        <v>549</v>
      </c>
      <c r="B16" s="493"/>
      <c r="C16" s="493"/>
      <c r="D16" s="493"/>
      <c r="E16" s="493"/>
      <c r="F16" s="493"/>
      <c r="G16" s="493"/>
      <c r="H16" s="508"/>
    </row>
    <row r="18" spans="1:8" ht="68.25" customHeight="1">
      <c r="A18" s="514" t="s">
        <v>125</v>
      </c>
      <c r="B18" s="514"/>
      <c r="C18" s="514"/>
      <c r="D18" s="511" t="s">
        <v>124</v>
      </c>
      <c r="E18" s="511"/>
      <c r="F18" s="511"/>
      <c r="G18" s="511"/>
      <c r="H18" s="511"/>
    </row>
    <row r="19" spans="1:8" ht="15.75" customHeight="1">
      <c r="A19" s="514"/>
      <c r="B19" s="514"/>
      <c r="C19" s="514"/>
      <c r="D19" s="287" t="s">
        <v>345</v>
      </c>
      <c r="E19" s="515" t="s">
        <v>428</v>
      </c>
      <c r="F19" s="516"/>
      <c r="G19" s="514" t="s">
        <v>534</v>
      </c>
      <c r="H19" s="514"/>
    </row>
    <row r="20" spans="1:8" ht="50.25" customHeight="1">
      <c r="A20" s="518" t="s">
        <v>107</v>
      </c>
      <c r="B20" s="519"/>
      <c r="C20" s="520"/>
      <c r="D20" s="27">
        <v>0</v>
      </c>
      <c r="E20" s="517">
        <v>0</v>
      </c>
      <c r="F20" s="517"/>
      <c r="G20" s="517">
        <v>0</v>
      </c>
      <c r="H20" s="517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B12" sqref="B12"/>
    </sheetView>
  </sheetViews>
  <sheetFormatPr defaultRowHeight="18.75"/>
  <cols>
    <col min="1" max="1" width="23.7109375" style="129" customWidth="1"/>
    <col min="2" max="2" width="26.42578125" style="129" customWidth="1"/>
    <col min="3" max="3" width="19.140625" customWidth="1"/>
  </cols>
  <sheetData>
    <row r="2" spans="1:3" ht="77.25" customHeight="1">
      <c r="A2" s="521" t="s">
        <v>347</v>
      </c>
      <c r="B2" s="521"/>
    </row>
    <row r="3" spans="1:3">
      <c r="A3" s="288" t="s">
        <v>428</v>
      </c>
      <c r="B3" s="288" t="s">
        <v>534</v>
      </c>
    </row>
    <row r="5" spans="1:3">
      <c r="A5" s="132">
        <f>Пр.8!G15+Пр.8!G18+Пр.8!G19+Пр.8!G24+Пр.8!G26+Пр.8!G27+Пр.8!G34+Пр.8!G48+Пр.8!G49+Пр.8!G57+Пр.8!G59+Пр.8!G61+Пр.8!G72+Пр.8!G74</f>
        <v>12850191.120000001</v>
      </c>
      <c r="B5" s="132">
        <f>Пр.8!H15+Пр.8!H18+Пр.8!H19+Пр.8!H24+Пр.8!H26+Пр.8!H27+Пр.8!H34+Пр.8!H48+Пр.8!H49+Пр.8!H57+Пр.8!H59+Пр.8!H61+Пр.8!H72+Пр.8!H74</f>
        <v>7011182.4000000004</v>
      </c>
    </row>
    <row r="7" spans="1:3">
      <c r="A7" s="130">
        <v>2.5000000000000001E-2</v>
      </c>
      <c r="B7" s="131">
        <v>0.05</v>
      </c>
      <c r="C7" s="86" t="s">
        <v>405</v>
      </c>
    </row>
    <row r="8" spans="1:3">
      <c r="C8" s="86"/>
    </row>
    <row r="9" spans="1:3">
      <c r="A9" s="521" t="s">
        <v>348</v>
      </c>
      <c r="B9" s="521"/>
      <c r="C9" s="86"/>
    </row>
    <row r="10" spans="1:3">
      <c r="C10" s="86"/>
    </row>
    <row r="11" spans="1:3">
      <c r="A11" s="132">
        <f>A5*A7</f>
        <v>321254.77800000005</v>
      </c>
      <c r="B11" s="132">
        <f>B5*B7</f>
        <v>350559.12000000005</v>
      </c>
      <c r="C11" s="86" t="s">
        <v>403</v>
      </c>
    </row>
    <row r="12" spans="1:3">
      <c r="A12" s="148">
        <v>330000</v>
      </c>
      <c r="B12" s="148">
        <v>650000</v>
      </c>
      <c r="C12" s="86" t="s">
        <v>404</v>
      </c>
    </row>
    <row r="14" spans="1:3" ht="37.5">
      <c r="A14" s="143" t="s">
        <v>402</v>
      </c>
    </row>
    <row r="15" spans="1:3">
      <c r="A15" s="143">
        <v>2022</v>
      </c>
      <c r="B15" s="143">
        <v>2023</v>
      </c>
      <c r="C15" s="146">
        <v>2024</v>
      </c>
    </row>
    <row r="16" spans="1:3">
      <c r="A16" s="147">
        <f>'Пр. 2'!C102-'Пр. 7'!G91</f>
        <v>-1729425.3200000003</v>
      </c>
      <c r="B16" s="145">
        <f>'Пр. 2'!D102-Пр.8!G75-у.у!A12</f>
        <v>0</v>
      </c>
      <c r="C16" s="145">
        <f>'Пр. 2'!E102-Пр.8!H75-B12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8"/>
  <sheetViews>
    <sheetView topLeftCell="A25" workbookViewId="0">
      <selection activeCell="C47" sqref="C47"/>
    </sheetView>
  </sheetViews>
  <sheetFormatPr defaultRowHeight="15"/>
  <cols>
    <col min="1" max="1" width="7.28515625" style="109" customWidth="1"/>
    <col min="2" max="2" width="135.140625" style="109" customWidth="1"/>
    <col min="3" max="3" width="14" style="109" customWidth="1"/>
    <col min="4" max="4" width="13.85546875" style="109" customWidth="1"/>
    <col min="5" max="5" width="17" style="109" customWidth="1"/>
    <col min="6" max="6" width="14.5703125" style="168" customWidth="1"/>
    <col min="7" max="7" width="5.42578125" style="168" customWidth="1"/>
    <col min="8" max="8" width="12.5703125" customWidth="1"/>
    <col min="9" max="9" width="12.140625" customWidth="1"/>
    <col min="10" max="10" width="13.28515625" style="400" customWidth="1"/>
    <col min="11" max="11" width="11.42578125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168" customWidth="1"/>
    <col min="23" max="23" width="11.42578125" bestFit="1" customWidth="1"/>
  </cols>
  <sheetData>
    <row r="1" spans="2:22" ht="15.75">
      <c r="C1" s="224">
        <v>2022</v>
      </c>
      <c r="D1" s="224">
        <v>2023</v>
      </c>
      <c r="E1" s="224">
        <v>2024</v>
      </c>
    </row>
    <row r="2" spans="2:22">
      <c r="B2" s="225" t="s">
        <v>169</v>
      </c>
    </row>
    <row r="3" spans="2:22" ht="15.75">
      <c r="B3" s="226" t="s">
        <v>21</v>
      </c>
      <c r="C3" s="99">
        <v>6690300</v>
      </c>
      <c r="D3" s="99">
        <v>6203100</v>
      </c>
      <c r="E3" s="290">
        <v>0</v>
      </c>
      <c r="F3" s="169">
        <f>SUM(C3:E3)</f>
        <v>12893400</v>
      </c>
      <c r="G3" s="169"/>
      <c r="J3" s="400" t="s">
        <v>575</v>
      </c>
      <c r="K3" s="30">
        <v>787788</v>
      </c>
    </row>
    <row r="4" spans="2:22" ht="15.75">
      <c r="B4" s="227" t="s">
        <v>108</v>
      </c>
      <c r="C4" s="98">
        <v>495969.88</v>
      </c>
      <c r="D4" s="99"/>
      <c r="E4" s="99"/>
      <c r="J4" s="400" t="s">
        <v>576</v>
      </c>
      <c r="K4" s="30">
        <v>893700</v>
      </c>
    </row>
    <row r="5" spans="2:22" ht="31.5">
      <c r="B5" s="182" t="s">
        <v>22</v>
      </c>
      <c r="C5" s="98">
        <v>252675</v>
      </c>
      <c r="D5" s="98">
        <v>246500</v>
      </c>
      <c r="E5" s="98">
        <v>254900</v>
      </c>
      <c r="F5" s="169">
        <f>SUM(C5:E5)</f>
        <v>754075</v>
      </c>
      <c r="G5" s="169"/>
      <c r="H5" s="30"/>
      <c r="I5" s="30"/>
      <c r="J5" s="400" t="s">
        <v>577</v>
      </c>
      <c r="K5" s="30">
        <v>166692</v>
      </c>
    </row>
    <row r="6" spans="2:22" ht="15.75">
      <c r="B6" s="182"/>
      <c r="C6" s="98">
        <v>193292.36</v>
      </c>
      <c r="D6" s="98">
        <v>170000</v>
      </c>
      <c r="E6" s="98">
        <v>170000</v>
      </c>
      <c r="H6" s="398" t="s">
        <v>574</v>
      </c>
      <c r="I6" s="399" t="s">
        <v>264</v>
      </c>
      <c r="J6" s="399">
        <v>111</v>
      </c>
      <c r="K6" s="30">
        <f>K3+K4+K5</f>
        <v>1848180</v>
      </c>
    </row>
    <row r="7" spans="2:22" ht="15.75">
      <c r="B7" s="182"/>
      <c r="C7" s="98">
        <v>58374.29</v>
      </c>
      <c r="D7" s="98">
        <v>51000</v>
      </c>
      <c r="E7" s="98">
        <v>51000</v>
      </c>
      <c r="H7" s="398"/>
      <c r="I7" s="398"/>
      <c r="J7" s="399">
        <v>119</v>
      </c>
      <c r="K7" s="30">
        <f>K6*0.302</f>
        <v>558150.36</v>
      </c>
    </row>
    <row r="8" spans="2:22" ht="15.75">
      <c r="B8" s="182"/>
      <c r="C8" s="99">
        <f>C5-C6-C7</f>
        <v>1008.3500000000131</v>
      </c>
      <c r="D8" s="99">
        <f>D5-D6-D7</f>
        <v>25500</v>
      </c>
      <c r="E8" s="99">
        <f>E5-E6-E7</f>
        <v>33900</v>
      </c>
      <c r="K8" s="406">
        <f>K6+K7</f>
        <v>2406330.36</v>
      </c>
    </row>
    <row r="9" spans="2:22" ht="47.25">
      <c r="B9" s="228" t="s">
        <v>406</v>
      </c>
      <c r="C9" s="98">
        <v>929382</v>
      </c>
      <c r="D9" s="98"/>
      <c r="E9" s="98"/>
      <c r="F9" s="452">
        <f>C9+C16</f>
        <v>1651882</v>
      </c>
      <c r="G9" s="198"/>
    </row>
    <row r="10" spans="2:22" ht="15.75">
      <c r="B10" s="228" t="s">
        <v>217</v>
      </c>
      <c r="C10" s="98">
        <f>C9*100/130.2</f>
        <v>713811.05990783416</v>
      </c>
      <c r="D10" s="98"/>
      <c r="E10" s="98"/>
      <c r="F10" s="169">
        <f>D5+E5</f>
        <v>501400</v>
      </c>
    </row>
    <row r="11" spans="2:22" ht="15.75">
      <c r="B11" s="228" t="s">
        <v>218</v>
      </c>
      <c r="C11" s="98">
        <f>C9-C10</f>
        <v>215570.94009216584</v>
      </c>
      <c r="D11" s="98"/>
      <c r="E11" s="98"/>
    </row>
    <row r="12" spans="2:22" ht="15.75">
      <c r="B12" s="228" t="s">
        <v>420</v>
      </c>
      <c r="C12" s="98">
        <v>0</v>
      </c>
      <c r="D12" s="98"/>
      <c r="E12" s="98"/>
    </row>
    <row r="13" spans="2:22" ht="15.75">
      <c r="B13" s="228"/>
      <c r="C13" s="98"/>
      <c r="D13" s="98"/>
      <c r="E13" s="98"/>
      <c r="K13" s="30"/>
    </row>
    <row r="14" spans="2:22" s="109" customFormat="1" ht="31.5">
      <c r="B14" s="228" t="s">
        <v>568</v>
      </c>
      <c r="C14" s="98">
        <v>0</v>
      </c>
      <c r="D14" s="98"/>
      <c r="E14" s="98"/>
      <c r="F14" s="392"/>
      <c r="G14" s="392"/>
      <c r="J14" s="98">
        <v>722500</v>
      </c>
      <c r="K14" s="431">
        <f>J14*92.5%</f>
        <v>668312.5</v>
      </c>
      <c r="V14" s="392"/>
    </row>
    <row r="15" spans="2:22" ht="15.75">
      <c r="B15" s="228"/>
      <c r="C15" s="98"/>
      <c r="D15" s="98"/>
      <c r="E15" s="98"/>
      <c r="J15" s="98">
        <v>89250</v>
      </c>
      <c r="K15" s="431">
        <f>J15*92.5%</f>
        <v>82556.25</v>
      </c>
    </row>
    <row r="16" spans="2:22" s="109" customFormat="1" ht="31.5">
      <c r="B16" s="228" t="s">
        <v>601</v>
      </c>
      <c r="C16" s="98">
        <v>722500</v>
      </c>
      <c r="D16" s="98"/>
      <c r="E16" s="98"/>
      <c r="F16" s="392"/>
      <c r="G16" s="392"/>
      <c r="J16" s="98">
        <v>38250</v>
      </c>
      <c r="K16" s="431">
        <f>J16*92.5%</f>
        <v>35381.25</v>
      </c>
      <c r="V16" s="392"/>
    </row>
    <row r="17" spans="1:23" s="109" customFormat="1" ht="15.75">
      <c r="B17" s="228" t="s">
        <v>606</v>
      </c>
      <c r="C17" s="98">
        <v>89250</v>
      </c>
      <c r="D17" s="98"/>
      <c r="E17" s="98"/>
      <c r="F17" s="392"/>
      <c r="G17" s="392"/>
      <c r="J17" s="432">
        <v>25500</v>
      </c>
      <c r="K17" s="431">
        <f>J17*92.5%</f>
        <v>23587.5</v>
      </c>
      <c r="V17" s="392"/>
    </row>
    <row r="18" spans="1:23" s="109" customFormat="1" ht="15.75">
      <c r="B18" s="228" t="s">
        <v>607</v>
      </c>
      <c r="C18" s="98">
        <v>38250</v>
      </c>
      <c r="D18" s="98"/>
      <c r="E18" s="98"/>
      <c r="F18" s="392"/>
      <c r="G18" s="392"/>
      <c r="J18" s="432">
        <v>12750</v>
      </c>
      <c r="K18" s="431">
        <f>J18*92.5%</f>
        <v>11793.75</v>
      </c>
      <c r="V18" s="392"/>
    </row>
    <row r="19" spans="1:23" ht="15.75">
      <c r="B19" s="228"/>
      <c r="C19" s="98"/>
      <c r="D19" s="98"/>
      <c r="E19" s="98"/>
      <c r="K19" s="30">
        <f>SUM(K14:K18)-K16</f>
        <v>786250</v>
      </c>
    </row>
    <row r="20" spans="1:23" ht="31.5">
      <c r="B20" s="237" t="s">
        <v>492</v>
      </c>
      <c r="C20" s="238">
        <v>0</v>
      </c>
      <c r="D20" s="238"/>
      <c r="E20" s="238"/>
      <c r="J20" s="433"/>
    </row>
    <row r="21" spans="1:23" ht="15.75">
      <c r="B21" s="228"/>
      <c r="C21" s="98"/>
      <c r="D21" s="98"/>
      <c r="E21" s="98"/>
    </row>
    <row r="22" spans="1:23" ht="56.25">
      <c r="B22" s="275" t="s">
        <v>24</v>
      </c>
      <c r="C22" s="276">
        <f>C24+C32+C36+C40+C42+C44+C46+C48+C50+C52+C54+C56+C58+C60+C62+C64+C66</f>
        <v>11392814.039999999</v>
      </c>
      <c r="D22" s="276">
        <f>D24+D32+D36+D40+D42+D44+D46+D48+D50+D52+D54+D56+D58+D60+D62+D64+D66</f>
        <v>4030817.6</v>
      </c>
      <c r="E22" s="276">
        <f>E24+E32+E36+E40+E42+E44+E46+E48+E50+E52+E54+E56+E58+E60+E62+E64+E66</f>
        <v>4030817.6</v>
      </c>
      <c r="F22" s="169">
        <f>SUM(C22:E22)</f>
        <v>19454449.239999998</v>
      </c>
      <c r="G22" s="169"/>
      <c r="H22" s="30">
        <f>D22+E22</f>
        <v>8061635.2000000002</v>
      </c>
      <c r="I22" s="30"/>
    </row>
    <row r="23" spans="1:23" s="150" customFormat="1" ht="9.75" customHeight="1">
      <c r="A23" s="231"/>
      <c r="B23" s="108"/>
      <c r="C23" s="229"/>
      <c r="D23" s="230"/>
      <c r="E23" s="230"/>
      <c r="F23" s="171"/>
      <c r="G23" s="172"/>
      <c r="J23" s="401"/>
      <c r="V23" s="171"/>
    </row>
    <row r="24" spans="1:23" s="26" customFormat="1" ht="17.25" customHeight="1">
      <c r="A24" s="106"/>
      <c r="B24" s="277" t="s">
        <v>221</v>
      </c>
      <c r="C24" s="279">
        <v>1259699.56</v>
      </c>
      <c r="D24" s="279">
        <v>817300.6</v>
      </c>
      <c r="E24" s="279">
        <v>817300.6</v>
      </c>
      <c r="F24" s="293"/>
      <c r="G24" s="170"/>
      <c r="J24" s="402"/>
    </row>
    <row r="25" spans="1:23" ht="18.75">
      <c r="B25" s="280" t="s">
        <v>217</v>
      </c>
      <c r="C25" s="281">
        <f>F25*100/130.2</f>
        <v>509508.11059907847</v>
      </c>
      <c r="D25" s="281">
        <f>C25</f>
        <v>509508.11059907847</v>
      </c>
      <c r="E25" s="281">
        <f>C25</f>
        <v>509508.11059907847</v>
      </c>
      <c r="F25" s="294">
        <v>663379.56000000006</v>
      </c>
      <c r="G25" s="169"/>
      <c r="H25" s="30"/>
      <c r="I25" s="169"/>
      <c r="V25"/>
    </row>
    <row r="26" spans="1:23" ht="15.75" customHeight="1">
      <c r="B26" s="280" t="s">
        <v>218</v>
      </c>
      <c r="C26" s="281">
        <f>F25-C25</f>
        <v>153871.44940092159</v>
      </c>
      <c r="D26" s="281">
        <f>C26</f>
        <v>153871.44940092159</v>
      </c>
      <c r="E26" s="281">
        <f>C26</f>
        <v>153871.44940092159</v>
      </c>
      <c r="F26" s="169"/>
      <c r="G26" s="169"/>
      <c r="H26" s="46"/>
      <c r="I26" s="169"/>
      <c r="U26" s="412"/>
      <c r="V26"/>
    </row>
    <row r="27" spans="1:23" ht="15.75" customHeight="1">
      <c r="B27" s="295" t="s">
        <v>559</v>
      </c>
      <c r="C27" s="281">
        <f>C24-C25-C26</f>
        <v>596320</v>
      </c>
      <c r="D27" s="281">
        <f>D24-D25-D26-D28</f>
        <v>153921.03999999992</v>
      </c>
      <c r="E27" s="281">
        <f>E24-E25-E26-E28</f>
        <v>153921.03999999992</v>
      </c>
      <c r="F27" s="169"/>
      <c r="G27" s="169"/>
      <c r="H27" s="46"/>
      <c r="I27" s="169"/>
      <c r="U27" s="413"/>
      <c r="V27"/>
    </row>
    <row r="28" spans="1:23" ht="15.75">
      <c r="B28" s="301" t="s">
        <v>560</v>
      </c>
      <c r="C28" s="281">
        <v>500000</v>
      </c>
      <c r="D28" s="281"/>
      <c r="E28" s="281"/>
      <c r="F28" s="169"/>
      <c r="G28" s="169"/>
      <c r="U28" s="413"/>
      <c r="V28"/>
    </row>
    <row r="29" spans="1:23" ht="15.75">
      <c r="B29" s="301" t="s">
        <v>561</v>
      </c>
      <c r="C29" s="281">
        <v>74320</v>
      </c>
      <c r="D29" s="281"/>
      <c r="E29" s="281"/>
      <c r="F29" s="169"/>
      <c r="G29" s="169"/>
      <c r="V29"/>
    </row>
    <row r="30" spans="1:23" ht="15.75">
      <c r="B30" s="301" t="s">
        <v>562</v>
      </c>
      <c r="C30" s="281">
        <v>22000</v>
      </c>
      <c r="D30" s="281"/>
      <c r="E30" s="281"/>
      <c r="F30" s="169"/>
      <c r="G30" s="169"/>
      <c r="U30" s="168"/>
      <c r="W30" s="168"/>
    </row>
    <row r="31" spans="1:23" s="31" customFormat="1" ht="15.75">
      <c r="A31" s="189"/>
      <c r="B31" s="110"/>
      <c r="C31" s="98"/>
      <c r="D31" s="98"/>
      <c r="E31" s="98"/>
      <c r="F31" s="173"/>
      <c r="G31" s="173"/>
      <c r="J31" s="70"/>
      <c r="U31" s="174"/>
      <c r="V31" s="174"/>
      <c r="W31" s="173"/>
    </row>
    <row r="32" spans="1:23" s="26" customFormat="1" ht="31.5">
      <c r="A32" s="106"/>
      <c r="B32" s="277" t="s">
        <v>216</v>
      </c>
      <c r="C32" s="279">
        <v>485003.25</v>
      </c>
      <c r="D32" s="283"/>
      <c r="E32" s="283"/>
      <c r="F32" s="149"/>
      <c r="G32" s="170"/>
      <c r="J32" s="402"/>
      <c r="U32" s="149"/>
      <c r="V32" s="149"/>
      <c r="W32" s="149"/>
    </row>
    <row r="33" spans="1:25" ht="15.75">
      <c r="B33" s="280" t="s">
        <v>217</v>
      </c>
      <c r="C33" s="281">
        <f>C32*100/130.2</f>
        <v>372506.33640552999</v>
      </c>
      <c r="D33" s="282"/>
      <c r="E33" s="282"/>
      <c r="G33" s="169"/>
    </row>
    <row r="34" spans="1:25" ht="15.75">
      <c r="B34" s="280" t="s">
        <v>218</v>
      </c>
      <c r="C34" s="281">
        <f>C32-C33</f>
        <v>112496.91359447001</v>
      </c>
      <c r="D34" s="282"/>
      <c r="E34" s="282"/>
      <c r="G34" s="169"/>
    </row>
    <row r="35" spans="1:25" s="31" customFormat="1" ht="15.75">
      <c r="A35" s="189"/>
      <c r="B35" s="110"/>
      <c r="C35" s="98"/>
      <c r="D35" s="99"/>
      <c r="E35" s="99"/>
      <c r="F35" s="174"/>
      <c r="G35" s="173"/>
      <c r="J35" s="70"/>
      <c r="V35" s="174"/>
    </row>
    <row r="36" spans="1:25" s="26" customFormat="1" ht="63">
      <c r="A36" s="106"/>
      <c r="B36" s="277" t="s">
        <v>219</v>
      </c>
      <c r="C36" s="278">
        <v>25526.48</v>
      </c>
      <c r="D36" s="279">
        <f>D37+D38</f>
        <v>0</v>
      </c>
      <c r="E36" s="279">
        <f>E37+E38</f>
        <v>0</v>
      </c>
      <c r="F36" s="175"/>
      <c r="G36" s="170"/>
      <c r="J36" s="402"/>
      <c r="U36" s="414"/>
      <c r="V36" s="414"/>
      <c r="W36" s="415"/>
      <c r="X36" s="415"/>
      <c r="Y36" s="415"/>
    </row>
    <row r="37" spans="1:25" s="29" customFormat="1" ht="15.75">
      <c r="A37" s="109"/>
      <c r="B37" s="280" t="s">
        <v>217</v>
      </c>
      <c r="C37" s="281">
        <f>C36*100/130.2</f>
        <v>19605.591397849465</v>
      </c>
      <c r="D37" s="282"/>
      <c r="E37" s="282"/>
      <c r="F37" s="176"/>
      <c r="G37" s="169"/>
      <c r="J37" s="403"/>
      <c r="U37" s="232"/>
      <c r="V37" s="232"/>
      <c r="W37" s="416"/>
      <c r="X37" s="416"/>
      <c r="Y37" s="416"/>
    </row>
    <row r="38" spans="1:25" s="29" customFormat="1" ht="15.75">
      <c r="A38" s="109"/>
      <c r="B38" s="280" t="s">
        <v>218</v>
      </c>
      <c r="C38" s="281">
        <f>C36-C37</f>
        <v>5920.888602150535</v>
      </c>
      <c r="D38" s="282"/>
      <c r="E38" s="282"/>
      <c r="F38" s="176"/>
      <c r="G38" s="169"/>
      <c r="J38" s="403"/>
      <c r="U38" s="414"/>
      <c r="V38" s="414"/>
      <c r="W38" s="416"/>
      <c r="X38" s="416"/>
      <c r="Y38" s="416"/>
    </row>
    <row r="39" spans="1:25" s="151" customFormat="1" ht="9.75" customHeight="1">
      <c r="A39" s="189"/>
      <c r="B39" s="110"/>
      <c r="C39" s="98"/>
      <c r="D39" s="99"/>
      <c r="E39" s="99"/>
      <c r="F39" s="177"/>
      <c r="G39" s="173"/>
      <c r="J39" s="404"/>
      <c r="V39" s="174"/>
    </row>
    <row r="40" spans="1:25" s="26" customFormat="1" ht="15.75">
      <c r="A40" s="106"/>
      <c r="B40" s="277" t="s">
        <v>220</v>
      </c>
      <c r="C40" s="279">
        <v>2400000</v>
      </c>
      <c r="D40" s="279">
        <v>1200000</v>
      </c>
      <c r="E40" s="279">
        <v>1200000</v>
      </c>
      <c r="F40" s="175"/>
      <c r="G40" s="170"/>
      <c r="J40" s="402"/>
      <c r="V40" s="149"/>
    </row>
    <row r="41" spans="1:25" s="150" customFormat="1" ht="9.75" customHeight="1">
      <c r="A41" s="231"/>
      <c r="B41" s="108"/>
      <c r="C41" s="229"/>
      <c r="D41" s="229"/>
      <c r="E41" s="229"/>
      <c r="F41" s="178"/>
      <c r="G41" s="172"/>
      <c r="J41" s="401"/>
      <c r="V41" s="171"/>
    </row>
    <row r="42" spans="1:25" s="26" customFormat="1" ht="15.75">
      <c r="A42" s="106"/>
      <c r="B42" s="277" t="s">
        <v>617</v>
      </c>
      <c r="C42" s="279">
        <v>835000</v>
      </c>
      <c r="D42" s="279">
        <v>335000</v>
      </c>
      <c r="E42" s="279">
        <v>335000</v>
      </c>
      <c r="F42" s="175"/>
      <c r="G42" s="170"/>
      <c r="J42" s="402"/>
      <c r="V42" s="149"/>
    </row>
    <row r="43" spans="1:25" s="150" customFormat="1" ht="9.75" customHeight="1">
      <c r="A43" s="231"/>
      <c r="B43" s="108"/>
      <c r="C43" s="229"/>
      <c r="D43" s="230"/>
      <c r="E43" s="230"/>
      <c r="F43" s="178"/>
      <c r="G43" s="172"/>
      <c r="J43" s="401"/>
      <c r="M43" s="150" t="s">
        <v>598</v>
      </c>
      <c r="N43" s="150" t="s">
        <v>599</v>
      </c>
      <c r="O43" s="150" t="s">
        <v>600</v>
      </c>
      <c r="Q43" s="150" t="s">
        <v>615</v>
      </c>
      <c r="R43" s="150" t="s">
        <v>600</v>
      </c>
      <c r="V43" s="171"/>
    </row>
    <row r="44" spans="1:25" s="26" customFormat="1" ht="31.5">
      <c r="A44" s="106"/>
      <c r="B44" s="277" t="s">
        <v>565</v>
      </c>
      <c r="C44" s="279">
        <v>1350952.66</v>
      </c>
      <c r="D44" s="279">
        <v>450000</v>
      </c>
      <c r="E44" s="279">
        <v>357005</v>
      </c>
      <c r="F44" s="175">
        <f>D44*0.75</f>
        <v>337500</v>
      </c>
      <c r="G44" s="170"/>
      <c r="H44" s="46">
        <f>D44-F44</f>
        <v>112500</v>
      </c>
      <c r="J44" s="402">
        <v>356992.67</v>
      </c>
      <c r="K44" s="46">
        <f>J44*0.75</f>
        <v>267744.5025</v>
      </c>
      <c r="L44" s="26">
        <f>K44/K48</f>
        <v>0.3115878759523471</v>
      </c>
      <c r="M44" s="46">
        <f>M48*L44</f>
        <v>53903.244308496593</v>
      </c>
      <c r="N44" s="46">
        <f>N48*L44</f>
        <v>138994.80851111066</v>
      </c>
      <c r="O44" s="26">
        <v>172995.32</v>
      </c>
      <c r="P44" s="46">
        <f>M44+N44-O44</f>
        <v>19902.732819607249</v>
      </c>
      <c r="Q44" s="46">
        <f>Q48*L44</f>
        <v>17493.456308441306</v>
      </c>
      <c r="R44" s="26">
        <v>97.27</v>
      </c>
      <c r="S44" s="46">
        <f>Q44-R44</f>
        <v>17396.186308441305</v>
      </c>
      <c r="V44" s="149"/>
    </row>
    <row r="45" spans="1:25" s="150" customFormat="1" ht="15.75">
      <c r="A45" s="231"/>
      <c r="B45" s="110"/>
      <c r="C45" s="98"/>
      <c r="D45" s="98"/>
      <c r="E45" s="98"/>
      <c r="F45" s="178"/>
      <c r="G45" s="172"/>
      <c r="J45" s="401"/>
      <c r="K45" s="293"/>
      <c r="M45" s="293"/>
      <c r="N45" s="293"/>
      <c r="Q45" s="293"/>
      <c r="V45" s="171"/>
    </row>
    <row r="46" spans="1:25" s="26" customFormat="1" ht="31.5">
      <c r="A46" s="106"/>
      <c r="B46" s="277" t="s">
        <v>616</v>
      </c>
      <c r="C46" s="279">
        <v>1094783.3400000001</v>
      </c>
      <c r="D46" s="279">
        <v>695736</v>
      </c>
      <c r="E46" s="279">
        <v>788731</v>
      </c>
      <c r="F46" s="175">
        <f>D46*0.75</f>
        <v>521802</v>
      </c>
      <c r="G46" s="170"/>
      <c r="H46" s="46">
        <f>D46-F46</f>
        <v>173934</v>
      </c>
      <c r="J46" s="405">
        <v>788728</v>
      </c>
      <c r="K46" s="46">
        <f>J46*0.75</f>
        <v>591546</v>
      </c>
      <c r="L46" s="26">
        <f>K46/K48</f>
        <v>0.68841212404765295</v>
      </c>
      <c r="M46" s="46">
        <f>M48*L46</f>
        <v>119092.07569150343</v>
      </c>
      <c r="N46" s="46">
        <f>N48*L46</f>
        <v>307090.61148888938</v>
      </c>
      <c r="P46" s="46">
        <f>M46+N46-O46</f>
        <v>426182.68718039279</v>
      </c>
      <c r="Q46" s="46">
        <f>Q48*L46</f>
        <v>38649.473691558698</v>
      </c>
      <c r="R46" s="26">
        <v>3817.31</v>
      </c>
      <c r="S46" s="46">
        <f>Q46-R46</f>
        <v>34832.163691558701</v>
      </c>
      <c r="V46" s="149"/>
    </row>
    <row r="47" spans="1:25" s="150" customFormat="1" ht="9.75" customHeight="1">
      <c r="A47" s="231"/>
      <c r="B47" s="108"/>
      <c r="C47" s="229"/>
      <c r="D47" s="229"/>
      <c r="E47" s="229"/>
      <c r="F47" s="178"/>
      <c r="G47" s="172"/>
      <c r="J47" s="401"/>
      <c r="K47" s="293"/>
      <c r="M47" s="293"/>
      <c r="N47" s="293"/>
      <c r="Q47" s="293"/>
      <c r="V47" s="171"/>
    </row>
    <row r="48" spans="1:25" s="26" customFormat="1" ht="15.75">
      <c r="A48" s="106"/>
      <c r="B48" s="277" t="s">
        <v>338</v>
      </c>
      <c r="C48" s="279">
        <v>652781</v>
      </c>
      <c r="D48" s="279">
        <v>322781</v>
      </c>
      <c r="E48" s="279">
        <v>322781</v>
      </c>
      <c r="F48" s="175"/>
      <c r="G48" s="170"/>
      <c r="J48" s="405">
        <f>J44+J46</f>
        <v>1145720.67</v>
      </c>
      <c r="K48" s="46">
        <f>K44+K46</f>
        <v>859290.50249999994</v>
      </c>
      <c r="L48" s="26">
        <f>L44+L46</f>
        <v>1</v>
      </c>
      <c r="M48" s="46">
        <v>172995.32</v>
      </c>
      <c r="N48" s="46">
        <v>446085.42</v>
      </c>
      <c r="P48" s="46">
        <f>P44+P46</f>
        <v>446085.42000000004</v>
      </c>
      <c r="Q48" s="46">
        <v>56142.93</v>
      </c>
      <c r="V48" s="149"/>
    </row>
    <row r="49" spans="1:22" s="150" customFormat="1" ht="9.75" customHeight="1">
      <c r="A49" s="231"/>
      <c r="B49" s="110"/>
      <c r="C49" s="98"/>
      <c r="D49" s="98"/>
      <c r="E49" s="98"/>
      <c r="F49" s="178"/>
      <c r="G49" s="172"/>
      <c r="J49" s="401"/>
      <c r="V49" s="171"/>
    </row>
    <row r="50" spans="1:22" s="26" customFormat="1" ht="15.75">
      <c r="A50" s="106"/>
      <c r="B50" s="277" t="s">
        <v>330</v>
      </c>
      <c r="C50" s="283">
        <v>424500</v>
      </c>
      <c r="D50" s="283">
        <v>210000</v>
      </c>
      <c r="E50" s="283">
        <v>210000</v>
      </c>
      <c r="F50" s="175"/>
      <c r="G50" s="170"/>
      <c r="H50" s="46">
        <f>C44+C46</f>
        <v>2445736</v>
      </c>
      <c r="J50" s="402"/>
      <c r="V50" s="149"/>
    </row>
    <row r="51" spans="1:22" s="150" customFormat="1" ht="15.75">
      <c r="A51" s="231"/>
      <c r="B51" s="108"/>
      <c r="C51" s="229"/>
      <c r="D51" s="230"/>
      <c r="E51" s="230"/>
      <c r="F51" s="178"/>
      <c r="G51" s="172"/>
      <c r="J51" s="401"/>
      <c r="V51" s="171"/>
    </row>
    <row r="52" spans="1:22" s="150" customFormat="1" ht="15.75">
      <c r="A52" s="231"/>
      <c r="B52" s="277" t="s">
        <v>421</v>
      </c>
      <c r="C52" s="279">
        <v>1733447</v>
      </c>
      <c r="D52" s="283">
        <v>0</v>
      </c>
      <c r="E52" s="283">
        <v>0</v>
      </c>
      <c r="F52" s="178"/>
      <c r="G52" s="172"/>
      <c r="J52" s="401"/>
      <c r="V52" s="171"/>
    </row>
    <row r="53" spans="1:22" s="150" customFormat="1" ht="15.75">
      <c r="A53" s="231"/>
      <c r="B53" s="108"/>
      <c r="C53" s="229"/>
      <c r="D53" s="230"/>
      <c r="E53" s="230"/>
      <c r="F53" s="178"/>
      <c r="G53" s="172"/>
      <c r="J53" s="401"/>
      <c r="V53" s="171"/>
    </row>
    <row r="54" spans="1:22" s="150" customFormat="1" ht="15.75">
      <c r="A54" s="231"/>
      <c r="B54" s="108" t="s">
        <v>422</v>
      </c>
      <c r="C54" s="229">
        <v>0</v>
      </c>
      <c r="D54" s="230"/>
      <c r="E54" s="230"/>
      <c r="F54" s="178"/>
      <c r="G54" s="172"/>
      <c r="J54" s="401"/>
      <c r="V54" s="171"/>
    </row>
    <row r="55" spans="1:22" s="150" customFormat="1" ht="8.25" customHeight="1">
      <c r="A55" s="231"/>
      <c r="B55" s="108"/>
      <c r="C55" s="229"/>
      <c r="D55" s="230"/>
      <c r="E55" s="230"/>
      <c r="F55" s="178"/>
      <c r="G55" s="172"/>
      <c r="J55" s="401"/>
      <c r="V55" s="171"/>
    </row>
    <row r="56" spans="1:22" s="150" customFormat="1" ht="15.75">
      <c r="A56" s="231"/>
      <c r="B56" s="108" t="s">
        <v>486</v>
      </c>
      <c r="C56" s="229">
        <v>60000</v>
      </c>
      <c r="D56" s="230"/>
      <c r="E56" s="230"/>
      <c r="F56" s="178"/>
      <c r="G56" s="172"/>
      <c r="J56" s="401"/>
      <c r="V56" s="171"/>
    </row>
    <row r="57" spans="1:22" s="150" customFormat="1" ht="7.5" customHeight="1">
      <c r="A57" s="231"/>
      <c r="B57" s="108"/>
      <c r="C57" s="229"/>
      <c r="D57" s="230"/>
      <c r="E57" s="230"/>
      <c r="F57" s="178"/>
      <c r="G57" s="172"/>
      <c r="J57" s="401"/>
      <c r="V57" s="171"/>
    </row>
    <row r="58" spans="1:22" s="150" customFormat="1" ht="15.75">
      <c r="A58" s="231"/>
      <c r="B58" s="108" t="s">
        <v>498</v>
      </c>
      <c r="C58" s="229">
        <v>0</v>
      </c>
      <c r="D58" s="230"/>
      <c r="E58" s="230"/>
      <c r="F58" s="178"/>
      <c r="G58" s="172"/>
      <c r="J58" s="401"/>
      <c r="V58" s="171"/>
    </row>
    <row r="59" spans="1:22" s="150" customFormat="1" ht="9" customHeight="1">
      <c r="A59" s="231"/>
      <c r="B59" s="108"/>
      <c r="C59" s="229"/>
      <c r="D59" s="230"/>
      <c r="E59" s="230"/>
      <c r="F59" s="178"/>
      <c r="G59" s="172"/>
      <c r="J59" s="401"/>
      <c r="V59" s="171"/>
    </row>
    <row r="60" spans="1:22" s="150" customFormat="1" ht="15.75">
      <c r="A60" s="231"/>
      <c r="B60" s="108" t="s">
        <v>499</v>
      </c>
      <c r="C60" s="229">
        <v>0</v>
      </c>
      <c r="D60" s="230"/>
      <c r="E60" s="230"/>
      <c r="F60" s="178"/>
      <c r="G60" s="172"/>
      <c r="J60" s="401"/>
      <c r="V60" s="171"/>
    </row>
    <row r="61" spans="1:22" s="150" customFormat="1" ht="8.25" customHeight="1">
      <c r="A61" s="231"/>
      <c r="B61" s="108"/>
      <c r="C61" s="229"/>
      <c r="D61" s="230"/>
      <c r="E61" s="230"/>
      <c r="F61" s="178"/>
      <c r="G61" s="172"/>
      <c r="J61" s="401"/>
      <c r="V61" s="171"/>
    </row>
    <row r="62" spans="1:22" s="150" customFormat="1" ht="15.75">
      <c r="A62" s="231"/>
      <c r="B62" s="108" t="s">
        <v>500</v>
      </c>
      <c r="C62" s="229">
        <v>0</v>
      </c>
      <c r="D62" s="230"/>
      <c r="E62" s="230"/>
      <c r="F62" s="178"/>
      <c r="G62" s="172"/>
      <c r="J62" s="401"/>
      <c r="V62" s="171"/>
    </row>
    <row r="63" spans="1:22" s="150" customFormat="1" ht="9.75" customHeight="1">
      <c r="A63" s="231"/>
      <c r="B63" s="108"/>
      <c r="C63" s="229"/>
      <c r="D63" s="230"/>
      <c r="E63" s="230"/>
      <c r="F63" s="178"/>
      <c r="G63" s="172"/>
      <c r="J63" s="401"/>
      <c r="V63" s="171"/>
    </row>
    <row r="64" spans="1:22" s="150" customFormat="1" ht="15.75">
      <c r="A64" s="231"/>
      <c r="B64" s="108" t="s">
        <v>515</v>
      </c>
      <c r="C64" s="229">
        <v>971120.75</v>
      </c>
      <c r="D64" s="230"/>
      <c r="E64" s="230"/>
      <c r="F64" s="178"/>
      <c r="G64" s="172"/>
      <c r="J64" s="401"/>
      <c r="V64" s="171"/>
    </row>
    <row r="65" spans="1:22" s="150" customFormat="1" ht="9.75" customHeight="1">
      <c r="A65" s="231"/>
      <c r="B65" s="108"/>
      <c r="C65" s="229"/>
      <c r="D65" s="230"/>
      <c r="E65" s="230"/>
      <c r="F65" s="178"/>
      <c r="G65" s="172"/>
      <c r="J65" s="401"/>
      <c r="V65" s="171"/>
    </row>
    <row r="66" spans="1:22" s="26" customFormat="1" ht="15.75">
      <c r="A66" s="106"/>
      <c r="B66" s="108" t="s">
        <v>230</v>
      </c>
      <c r="C66" s="229">
        <v>100000</v>
      </c>
      <c r="D66" s="230">
        <v>0</v>
      </c>
      <c r="E66" s="230">
        <v>0</v>
      </c>
      <c r="F66" s="175"/>
      <c r="G66" s="170"/>
      <c r="J66" s="402"/>
      <c r="V66" s="149"/>
    </row>
    <row r="68" spans="1:22" ht="15.75">
      <c r="B68" s="232" t="s">
        <v>206</v>
      </c>
      <c r="C68" s="233"/>
      <c r="D68" s="234">
        <v>27491.279999999999</v>
      </c>
      <c r="E68" s="234"/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workbookViewId="0">
      <selection activeCell="C47" sqref="C47"/>
    </sheetView>
  </sheetViews>
  <sheetFormatPr defaultRowHeight="15"/>
  <cols>
    <col min="1" max="1" width="48.28515625" customWidth="1"/>
    <col min="2" max="2" width="12.140625" customWidth="1"/>
    <col min="3" max="3" width="12.85546875" customWidth="1"/>
    <col min="4" max="4" width="19" customWidth="1"/>
  </cols>
  <sheetData>
    <row r="1" spans="1:4">
      <c r="C1" t="s">
        <v>642</v>
      </c>
    </row>
    <row r="2" spans="1:4" s="26" customFormat="1">
      <c r="A2" s="26" t="s">
        <v>586</v>
      </c>
      <c r="B2" s="46">
        <v>2354000.13</v>
      </c>
      <c r="C2" s="46"/>
      <c r="D2" s="26" t="s">
        <v>639</v>
      </c>
    </row>
    <row r="3" spans="1:4">
      <c r="B3" s="30"/>
      <c r="D3" t="s">
        <v>640</v>
      </c>
    </row>
    <row r="4" spans="1:4">
      <c r="A4" t="s">
        <v>580</v>
      </c>
      <c r="B4" s="30">
        <v>359940</v>
      </c>
      <c r="C4" s="86"/>
      <c r="D4" t="s">
        <v>648</v>
      </c>
    </row>
    <row r="5" spans="1:4">
      <c r="A5" t="s">
        <v>581</v>
      </c>
      <c r="B5" s="30">
        <v>8918</v>
      </c>
    </row>
    <row r="6" spans="1:4" ht="21.75" thickBot="1">
      <c r="A6" t="s">
        <v>496</v>
      </c>
      <c r="B6" s="30">
        <v>888434.39</v>
      </c>
      <c r="D6" s="448"/>
    </row>
    <row r="7" spans="1:4" ht="21.75" thickBot="1">
      <c r="A7" t="s">
        <v>585</v>
      </c>
      <c r="B7" s="30"/>
      <c r="D7" s="441">
        <f>B2-'Пр. 4'!C12</f>
        <v>624574.80999999959</v>
      </c>
    </row>
    <row r="8" spans="1:4">
      <c r="A8" t="s">
        <v>582</v>
      </c>
      <c r="B8" s="30">
        <f>безвозм.пост.!C17</f>
        <v>89250</v>
      </c>
    </row>
    <row r="9" spans="1:4">
      <c r="A9" t="s">
        <v>611</v>
      </c>
      <c r="B9" s="30">
        <v>200000</v>
      </c>
    </row>
    <row r="10" spans="1:4">
      <c r="A10" t="s">
        <v>612</v>
      </c>
      <c r="B10" s="30">
        <v>100000</v>
      </c>
    </row>
    <row r="11" spans="1:4">
      <c r="A11" t="s">
        <v>613</v>
      </c>
      <c r="B11" s="30">
        <v>100000</v>
      </c>
    </row>
    <row r="12" spans="1:4">
      <c r="A12" t="s">
        <v>625</v>
      </c>
      <c r="B12" s="30">
        <v>74160</v>
      </c>
    </row>
    <row r="13" spans="1:4">
      <c r="A13" t="s">
        <v>626</v>
      </c>
      <c r="B13" s="30">
        <v>120000</v>
      </c>
    </row>
    <row r="14" spans="1:4">
      <c r="A14" t="s">
        <v>627</v>
      </c>
      <c r="B14" s="30">
        <v>51680</v>
      </c>
    </row>
    <row r="15" spans="1:4">
      <c r="A15" t="s">
        <v>628</v>
      </c>
      <c r="B15" s="30">
        <v>5000</v>
      </c>
    </row>
    <row r="16" spans="1:4">
      <c r="A16" t="s">
        <v>629</v>
      </c>
      <c r="B16" s="30">
        <v>30000</v>
      </c>
    </row>
    <row r="17" spans="1:4">
      <c r="A17" t="s">
        <v>636</v>
      </c>
      <c r="B17" s="30">
        <v>200000</v>
      </c>
    </row>
    <row r="18" spans="1:4">
      <c r="A18" t="s">
        <v>641</v>
      </c>
      <c r="B18" s="30">
        <v>124000</v>
      </c>
      <c r="C18">
        <v>71000</v>
      </c>
      <c r="D18" s="30"/>
    </row>
    <row r="19" spans="1:4">
      <c r="A19" t="s">
        <v>292</v>
      </c>
      <c r="C19">
        <v>100000</v>
      </c>
    </row>
    <row r="20" spans="1:4">
      <c r="A20" t="s">
        <v>644</v>
      </c>
      <c r="C20">
        <v>130000</v>
      </c>
    </row>
    <row r="21" spans="1:4">
      <c r="A21" t="s">
        <v>645</v>
      </c>
      <c r="C21">
        <v>50000</v>
      </c>
    </row>
    <row r="22" spans="1:4">
      <c r="A22" t="s">
        <v>646</v>
      </c>
      <c r="C22">
        <v>35000</v>
      </c>
    </row>
    <row r="23" spans="1:4">
      <c r="A23" t="s">
        <v>647</v>
      </c>
      <c r="C23">
        <v>80000</v>
      </c>
    </row>
    <row r="24" spans="1:4">
      <c r="A24" t="s">
        <v>655</v>
      </c>
      <c r="C24">
        <v>100000</v>
      </c>
    </row>
    <row r="25" spans="1:4">
      <c r="A25" t="s">
        <v>656</v>
      </c>
      <c r="C25">
        <v>171000</v>
      </c>
    </row>
    <row r="28" spans="1:4">
      <c r="A28" t="s">
        <v>583</v>
      </c>
      <c r="B28" s="30">
        <f>SUM(B4:B27)</f>
        <v>2351382.39</v>
      </c>
      <c r="C28" s="30">
        <f>SUM(C4:C27)</f>
        <v>737000</v>
      </c>
    </row>
    <row r="30" spans="1:4" s="26" customFormat="1" ht="15.75" customHeight="1">
      <c r="A30" s="26" t="s">
        <v>584</v>
      </c>
      <c r="B30" s="46">
        <f>B2-B28</f>
        <v>2617.7399999997579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K71"/>
  <sheetViews>
    <sheetView workbookViewId="0">
      <selection activeCell="C47" sqref="C47"/>
    </sheetView>
  </sheetViews>
  <sheetFormatPr defaultRowHeight="15.75"/>
  <cols>
    <col min="1" max="1" width="53.28515625" style="201" customWidth="1"/>
    <col min="2" max="2" width="22.140625" style="201" customWidth="1"/>
    <col min="3" max="3" width="22.140625" style="201" hidden="1" customWidth="1"/>
    <col min="4" max="4" width="10.7109375" style="199" hidden="1" customWidth="1"/>
    <col min="5" max="8" width="20.140625" style="202" customWidth="1"/>
    <col min="10" max="10" width="10" bestFit="1" customWidth="1"/>
    <col min="11" max="11" width="10.5703125" customWidth="1"/>
  </cols>
  <sheetData>
    <row r="2" spans="1:8" ht="23.25" customHeight="1">
      <c r="A2" s="468" t="s">
        <v>521</v>
      </c>
      <c r="B2" s="468"/>
      <c r="C2" s="469" t="s">
        <v>449</v>
      </c>
      <c r="D2" s="469"/>
      <c r="E2" s="292" t="s">
        <v>522</v>
      </c>
      <c r="F2" s="397" t="s">
        <v>557</v>
      </c>
      <c r="G2" s="453" t="s">
        <v>630</v>
      </c>
      <c r="H2" s="453" t="s">
        <v>657</v>
      </c>
    </row>
    <row r="3" spans="1:8">
      <c r="B3" s="203"/>
      <c r="C3" s="203"/>
      <c r="D3" s="204"/>
    </row>
    <row r="4" spans="1:8" s="162" customFormat="1" ht="21">
      <c r="A4" s="205" t="s">
        <v>439</v>
      </c>
      <c r="B4" s="182"/>
      <c r="C4" s="206"/>
      <c r="D4" s="199"/>
      <c r="E4" s="206">
        <f>E6+E22++E8+E36</f>
        <v>3600000</v>
      </c>
      <c r="F4" s="206">
        <f>F6+F22++F8+F36</f>
        <v>3900000</v>
      </c>
      <c r="G4" s="206">
        <f>G6+G22++G8+G36</f>
        <v>5026000</v>
      </c>
      <c r="H4" s="206">
        <f>H6+H22++H8+H36</f>
        <v>4891000</v>
      </c>
    </row>
    <row r="5" spans="1:8">
      <c r="A5" s="182"/>
      <c r="B5" s="182"/>
      <c r="C5" s="183"/>
      <c r="E5" s="183"/>
      <c r="F5" s="183"/>
      <c r="G5" s="183"/>
      <c r="H5" s="183"/>
    </row>
    <row r="6" spans="1:8" s="180" customFormat="1">
      <c r="A6" s="207" t="s">
        <v>286</v>
      </c>
      <c r="B6" s="207"/>
      <c r="C6" s="208"/>
      <c r="D6" s="209"/>
      <c r="E6" s="208">
        <v>200000</v>
      </c>
      <c r="F6" s="208">
        <v>200000</v>
      </c>
      <c r="G6" s="208">
        <v>230000</v>
      </c>
      <c r="H6" s="208">
        <v>230000</v>
      </c>
    </row>
    <row r="7" spans="1:8">
      <c r="A7" s="182"/>
      <c r="B7" s="182"/>
      <c r="C7" s="183"/>
      <c r="E7" s="183"/>
      <c r="F7" s="183"/>
      <c r="G7" s="183"/>
      <c r="H7" s="183"/>
    </row>
    <row r="8" spans="1:8" s="180" customFormat="1">
      <c r="A8" s="207" t="s">
        <v>287</v>
      </c>
      <c r="B8" s="207"/>
      <c r="C8" s="208"/>
      <c r="D8" s="209"/>
      <c r="E8" s="208">
        <f>SUM(E9:E19)</f>
        <v>1400000</v>
      </c>
      <c r="F8" s="208">
        <f>SUM(F9:F19)</f>
        <v>1600000</v>
      </c>
      <c r="G8" s="208">
        <f>SUM(G9:G21)</f>
        <v>1971000</v>
      </c>
      <c r="H8" s="208">
        <f>SUM(H9:H21)</f>
        <v>1971000</v>
      </c>
    </row>
    <row r="9" spans="1:8" s="26" customFormat="1">
      <c r="A9" s="461" t="s">
        <v>340</v>
      </c>
      <c r="B9" s="182" t="s">
        <v>431</v>
      </c>
      <c r="C9" s="465"/>
      <c r="D9" s="199"/>
      <c r="E9" s="464">
        <v>250000</v>
      </c>
      <c r="F9" s="464">
        <v>250000</v>
      </c>
      <c r="G9" s="464">
        <v>250000</v>
      </c>
      <c r="H9" s="464">
        <v>250000</v>
      </c>
    </row>
    <row r="10" spans="1:8" s="26" customFormat="1">
      <c r="A10" s="462"/>
      <c r="B10" s="182" t="s">
        <v>342</v>
      </c>
      <c r="C10" s="466"/>
      <c r="D10" s="199"/>
      <c r="E10" s="464"/>
      <c r="F10" s="464"/>
      <c r="G10" s="464"/>
      <c r="H10" s="464"/>
    </row>
    <row r="11" spans="1:8" s="26" customFormat="1">
      <c r="A11" s="462"/>
      <c r="B11" s="182" t="s">
        <v>433</v>
      </c>
      <c r="C11" s="466"/>
      <c r="D11" s="199"/>
      <c r="E11" s="464"/>
      <c r="F11" s="464"/>
      <c r="G11" s="464"/>
      <c r="H11" s="464"/>
    </row>
    <row r="12" spans="1:8" s="26" customFormat="1">
      <c r="A12" s="462"/>
      <c r="B12" s="182" t="s">
        <v>523</v>
      </c>
      <c r="C12" s="466"/>
      <c r="D12" s="199"/>
      <c r="E12" s="464"/>
      <c r="F12" s="464"/>
      <c r="G12" s="464"/>
      <c r="H12" s="464"/>
    </row>
    <row r="13" spans="1:8">
      <c r="A13" s="463"/>
      <c r="B13" s="182" t="s">
        <v>527</v>
      </c>
      <c r="C13" s="467"/>
      <c r="E13" s="464"/>
      <c r="F13" s="464"/>
      <c r="G13" s="464"/>
      <c r="H13" s="464"/>
    </row>
    <row r="14" spans="1:8">
      <c r="A14" s="210" t="s">
        <v>288</v>
      </c>
      <c r="B14" s="182"/>
      <c r="C14" s="211"/>
      <c r="E14" s="291">
        <v>300000</v>
      </c>
      <c r="F14" s="396">
        <v>300000</v>
      </c>
      <c r="G14" s="455">
        <v>300000</v>
      </c>
      <c r="H14" s="211">
        <v>300000</v>
      </c>
    </row>
    <row r="15" spans="1:8">
      <c r="A15" s="182" t="s">
        <v>289</v>
      </c>
      <c r="B15" s="182"/>
      <c r="C15" s="183"/>
      <c r="E15" s="183">
        <v>150000</v>
      </c>
      <c r="F15" s="183">
        <v>150000</v>
      </c>
      <c r="G15" s="183">
        <v>150000</v>
      </c>
      <c r="H15" s="183">
        <v>150000</v>
      </c>
    </row>
    <row r="16" spans="1:8">
      <c r="A16" s="182" t="s">
        <v>430</v>
      </c>
      <c r="B16" s="182"/>
      <c r="C16" s="183"/>
      <c r="E16" s="183">
        <v>100000</v>
      </c>
      <c r="F16" s="183">
        <v>100000</v>
      </c>
      <c r="G16" s="183">
        <v>100000</v>
      </c>
      <c r="H16" s="183">
        <v>100000</v>
      </c>
    </row>
    <row r="17" spans="1:8" ht="31.5">
      <c r="A17" s="182" t="s">
        <v>290</v>
      </c>
      <c r="B17" s="182"/>
      <c r="C17" s="183"/>
      <c r="E17" s="183">
        <v>300000</v>
      </c>
      <c r="F17" s="183">
        <v>500000</v>
      </c>
      <c r="G17" s="183">
        <v>500000</v>
      </c>
      <c r="H17" s="183">
        <v>500000</v>
      </c>
    </row>
    <row r="18" spans="1:8">
      <c r="A18" s="182" t="s">
        <v>434</v>
      </c>
      <c r="B18" s="182"/>
      <c r="C18" s="183"/>
      <c r="E18" s="183">
        <v>200000</v>
      </c>
      <c r="F18" s="183">
        <v>200000</v>
      </c>
      <c r="G18" s="183">
        <v>200000</v>
      </c>
      <c r="H18" s="183">
        <v>200000</v>
      </c>
    </row>
    <row r="19" spans="1:8">
      <c r="A19" s="182" t="s">
        <v>407</v>
      </c>
      <c r="B19" s="182"/>
      <c r="C19" s="183"/>
      <c r="E19" s="183">
        <v>100000</v>
      </c>
      <c r="F19" s="183">
        <v>100000</v>
      </c>
      <c r="G19" s="183">
        <v>100000</v>
      </c>
      <c r="H19" s="183">
        <v>100000</v>
      </c>
    </row>
    <row r="20" spans="1:8" ht="31.5">
      <c r="A20" s="110"/>
      <c r="B20" s="436" t="s">
        <v>660</v>
      </c>
      <c r="C20" s="183"/>
      <c r="E20" s="183"/>
      <c r="F20" s="183"/>
      <c r="G20" s="183">
        <f>пер.ост.!C25</f>
        <v>171000</v>
      </c>
      <c r="H20" s="183">
        <f>пер.ост.!C25</f>
        <v>171000</v>
      </c>
    </row>
    <row r="21" spans="1:8" ht="31.5">
      <c r="A21" s="110"/>
      <c r="B21" s="436" t="s">
        <v>659</v>
      </c>
      <c r="C21" s="183"/>
      <c r="E21" s="183"/>
      <c r="F21" s="183"/>
      <c r="G21" s="183">
        <v>200000</v>
      </c>
      <c r="H21" s="183">
        <v>200000</v>
      </c>
    </row>
    <row r="22" spans="1:8" s="180" customFormat="1">
      <c r="A22" s="207" t="s">
        <v>291</v>
      </c>
      <c r="B22" s="207"/>
      <c r="C22" s="212"/>
      <c r="D22" s="209"/>
      <c r="E22" s="212">
        <f>SUM(E24:E34)</f>
        <v>1200000</v>
      </c>
      <c r="F22" s="212">
        <f>SUM(F24:F34)</f>
        <v>1200000</v>
      </c>
      <c r="G22" s="212">
        <f>SUM(G24:G34)</f>
        <v>1495000</v>
      </c>
      <c r="H22" s="212">
        <f>SUM(H24:H34)</f>
        <v>1495000</v>
      </c>
    </row>
    <row r="23" spans="1:8">
      <c r="A23" s="461" t="s">
        <v>435</v>
      </c>
      <c r="B23" s="182"/>
      <c r="C23" s="213"/>
      <c r="E23" s="213">
        <f>SUM(E24:E28)</f>
        <v>850000</v>
      </c>
      <c r="F23" s="213">
        <f>SUM(F24:F28)</f>
        <v>850000</v>
      </c>
      <c r="G23" s="213">
        <f>SUM(G24:G28)</f>
        <v>850000</v>
      </c>
      <c r="H23" s="213">
        <f>SUM(H24:H28)</f>
        <v>850000</v>
      </c>
    </row>
    <row r="24" spans="1:8">
      <c r="A24" s="462"/>
      <c r="B24" s="182" t="s">
        <v>523</v>
      </c>
      <c r="C24" s="183"/>
      <c r="E24" s="183">
        <v>150000</v>
      </c>
      <c r="F24" s="183">
        <v>150000</v>
      </c>
      <c r="G24" s="183">
        <v>150000</v>
      </c>
      <c r="H24" s="183">
        <v>150000</v>
      </c>
    </row>
    <row r="25" spans="1:8">
      <c r="A25" s="462"/>
      <c r="B25" s="182" t="s">
        <v>341</v>
      </c>
      <c r="C25" s="183"/>
      <c r="E25" s="183">
        <v>150000</v>
      </c>
      <c r="F25" s="183">
        <v>150000</v>
      </c>
      <c r="G25" s="183">
        <v>150000</v>
      </c>
      <c r="H25" s="183">
        <v>150000</v>
      </c>
    </row>
    <row r="26" spans="1:8" ht="20.25" customHeight="1">
      <c r="A26" s="462"/>
      <c r="B26" s="182" t="s">
        <v>524</v>
      </c>
      <c r="C26" s="183"/>
      <c r="E26" s="183">
        <v>150000</v>
      </c>
      <c r="F26" s="183">
        <v>150000</v>
      </c>
      <c r="G26" s="183">
        <v>150000</v>
      </c>
      <c r="H26" s="183">
        <v>150000</v>
      </c>
    </row>
    <row r="27" spans="1:8">
      <c r="A27" s="462"/>
      <c r="B27" s="182" t="s">
        <v>525</v>
      </c>
      <c r="C27" s="183"/>
      <c r="E27" s="183">
        <v>200000</v>
      </c>
      <c r="F27" s="183">
        <v>200000</v>
      </c>
      <c r="G27" s="183">
        <v>200000</v>
      </c>
      <c r="H27" s="183">
        <v>200000</v>
      </c>
    </row>
    <row r="28" spans="1:8">
      <c r="A28" s="463"/>
      <c r="B28" s="182" t="s">
        <v>551</v>
      </c>
      <c r="C28" s="183"/>
      <c r="E28" s="183">
        <v>200000</v>
      </c>
      <c r="F28" s="183">
        <v>200000</v>
      </c>
      <c r="G28" s="183">
        <v>200000</v>
      </c>
      <c r="H28" s="183">
        <v>200000</v>
      </c>
    </row>
    <row r="29" spans="1:8" ht="31.5">
      <c r="A29" s="434"/>
      <c r="B29" s="436" t="s">
        <v>643</v>
      </c>
      <c r="C29" s="437"/>
      <c r="D29" s="438"/>
      <c r="E29" s="437"/>
      <c r="F29" s="437"/>
      <c r="G29" s="437">
        <v>124000</v>
      </c>
      <c r="H29" s="437">
        <v>124000</v>
      </c>
    </row>
    <row r="30" spans="1:8" ht="31.5">
      <c r="A30" s="435"/>
      <c r="B30" s="436" t="s">
        <v>637</v>
      </c>
      <c r="C30" s="437"/>
      <c r="D30" s="438"/>
      <c r="E30" s="437"/>
      <c r="F30" s="437"/>
      <c r="G30" s="437">
        <v>71000</v>
      </c>
      <c r="H30" s="437">
        <v>71000</v>
      </c>
    </row>
    <row r="31" spans="1:8" ht="31.5">
      <c r="A31" s="454"/>
      <c r="B31" s="436" t="s">
        <v>637</v>
      </c>
      <c r="C31" s="437"/>
      <c r="D31" s="438"/>
      <c r="E31" s="437"/>
      <c r="F31" s="437"/>
      <c r="G31" s="437">
        <f>пер.ост.!C24</f>
        <v>100000</v>
      </c>
      <c r="H31" s="437">
        <f>пер.ост.!C24</f>
        <v>100000</v>
      </c>
    </row>
    <row r="32" spans="1:8" ht="31.5">
      <c r="A32" s="182" t="s">
        <v>503</v>
      </c>
      <c r="B32" s="182"/>
      <c r="C32" s="183"/>
      <c r="E32" s="183">
        <v>50000</v>
      </c>
      <c r="F32" s="183">
        <v>50000</v>
      </c>
      <c r="G32" s="183">
        <v>50000</v>
      </c>
      <c r="H32" s="183">
        <v>50000</v>
      </c>
    </row>
    <row r="33" spans="1:11">
      <c r="A33" s="182" t="s">
        <v>526</v>
      </c>
      <c r="B33" s="182"/>
      <c r="C33" s="183"/>
      <c r="E33" s="183">
        <v>50000</v>
      </c>
      <c r="F33" s="183">
        <v>50000</v>
      </c>
      <c r="G33" s="183">
        <v>50000</v>
      </c>
      <c r="H33" s="183">
        <v>50000</v>
      </c>
    </row>
    <row r="34" spans="1:11">
      <c r="A34" s="182" t="s">
        <v>530</v>
      </c>
      <c r="B34" s="182"/>
      <c r="C34" s="183"/>
      <c r="E34" s="183">
        <v>250000</v>
      </c>
      <c r="F34" s="183">
        <v>250000</v>
      </c>
      <c r="G34" s="183">
        <v>250000</v>
      </c>
      <c r="H34" s="183">
        <v>250000</v>
      </c>
    </row>
    <row r="35" spans="1:11">
      <c r="A35" s="182"/>
      <c r="B35" s="182"/>
      <c r="C35" s="183"/>
      <c r="E35" s="183"/>
      <c r="F35" s="183"/>
      <c r="G35" s="183"/>
      <c r="H35" s="183"/>
    </row>
    <row r="36" spans="1:11" s="179" customFormat="1" ht="21">
      <c r="A36" s="205" t="s">
        <v>438</v>
      </c>
      <c r="B36" s="205"/>
      <c r="C36" s="206"/>
      <c r="D36" s="204"/>
      <c r="E36" s="206">
        <f>E38+E49+E53</f>
        <v>800000</v>
      </c>
      <c r="F36" s="206">
        <f>F38+F49+F53</f>
        <v>900000</v>
      </c>
      <c r="G36" s="206">
        <f>G38+G49+G53</f>
        <v>1330000</v>
      </c>
      <c r="H36" s="206">
        <f>H38+H49+H53</f>
        <v>1195000</v>
      </c>
    </row>
    <row r="37" spans="1:11" s="179" customFormat="1" ht="21">
      <c r="A37" s="214" t="s">
        <v>287</v>
      </c>
      <c r="B37" s="215"/>
      <c r="C37" s="216"/>
      <c r="D37" s="217"/>
      <c r="E37" s="216">
        <f>SUM(E39:E44)</f>
        <v>750000</v>
      </c>
      <c r="F37" s="216">
        <f>SUM(F39:F44)</f>
        <v>750000</v>
      </c>
      <c r="G37" s="216">
        <f>SUM(G39:G45)</f>
        <v>850000</v>
      </c>
      <c r="H37" s="216">
        <f>SUM(H39:H46)</f>
        <v>1071000</v>
      </c>
    </row>
    <row r="38" spans="1:11" s="180" customFormat="1">
      <c r="A38" s="218" t="s">
        <v>292</v>
      </c>
      <c r="B38" s="218"/>
      <c r="C38" s="219"/>
      <c r="D38" s="220"/>
      <c r="E38" s="219">
        <f>SUM(E39:E41)</f>
        <v>300000</v>
      </c>
      <c r="F38" s="219">
        <f>SUM(F39:F41)</f>
        <v>300000</v>
      </c>
      <c r="G38" s="219">
        <f>SUM(G39:G41)</f>
        <v>300000</v>
      </c>
      <c r="H38" s="219">
        <f>SUM(H39:H41)</f>
        <v>175000</v>
      </c>
    </row>
    <row r="39" spans="1:11" ht="18.75" customHeight="1">
      <c r="A39" s="284" t="s">
        <v>440</v>
      </c>
      <c r="B39" s="182" t="s">
        <v>293</v>
      </c>
      <c r="C39" s="183"/>
      <c r="E39" s="183">
        <v>100000</v>
      </c>
      <c r="F39" s="183">
        <v>100000</v>
      </c>
      <c r="G39" s="183">
        <v>100000</v>
      </c>
      <c r="H39" s="183">
        <v>0</v>
      </c>
    </row>
    <row r="40" spans="1:11" ht="18.75" customHeight="1">
      <c r="A40" s="289"/>
      <c r="B40" s="182" t="s">
        <v>527</v>
      </c>
      <c r="C40" s="183"/>
      <c r="E40" s="183">
        <v>100000</v>
      </c>
      <c r="F40" s="183">
        <v>100000</v>
      </c>
      <c r="G40" s="183">
        <v>100000</v>
      </c>
      <c r="H40" s="183">
        <v>0</v>
      </c>
    </row>
    <row r="41" spans="1:11" ht="18.75" customHeight="1">
      <c r="A41" s="285"/>
      <c r="B41" s="182" t="s">
        <v>343</v>
      </c>
      <c r="C41" s="183"/>
      <c r="E41" s="183">
        <v>100000</v>
      </c>
      <c r="F41" s="183">
        <v>100000</v>
      </c>
      <c r="G41" s="183">
        <v>100000</v>
      </c>
      <c r="H41" s="183">
        <v>175000</v>
      </c>
    </row>
    <row r="42" spans="1:11" ht="18.75" customHeight="1">
      <c r="A42" s="182" t="s">
        <v>528</v>
      </c>
      <c r="B42" s="182" t="s">
        <v>432</v>
      </c>
      <c r="C42" s="183"/>
      <c r="E42" s="183">
        <v>300000</v>
      </c>
      <c r="F42" s="183">
        <v>300000</v>
      </c>
      <c r="G42" s="183">
        <v>300000</v>
      </c>
      <c r="H42" s="183">
        <v>275000</v>
      </c>
    </row>
    <row r="43" spans="1:11">
      <c r="A43" s="182" t="s">
        <v>436</v>
      </c>
      <c r="B43" s="182"/>
      <c r="C43" s="183"/>
      <c r="E43" s="183">
        <v>50000</v>
      </c>
      <c r="F43" s="183">
        <v>50000</v>
      </c>
      <c r="G43" s="183">
        <v>50000</v>
      </c>
      <c r="H43" s="183">
        <v>47000</v>
      </c>
    </row>
    <row r="44" spans="1:11">
      <c r="A44" s="182" t="s">
        <v>344</v>
      </c>
      <c r="B44" s="182"/>
      <c r="C44" s="183"/>
      <c r="E44" s="183">
        <v>100000</v>
      </c>
      <c r="F44" s="183">
        <v>100000</v>
      </c>
      <c r="G44" s="183">
        <v>100000</v>
      </c>
      <c r="H44" s="183">
        <v>188000</v>
      </c>
      <c r="J44" s="30"/>
      <c r="K44" s="30"/>
    </row>
    <row r="45" spans="1:11" ht="31.5">
      <c r="A45" s="435"/>
      <c r="B45" s="436" t="s">
        <v>637</v>
      </c>
      <c r="C45" s="437"/>
      <c r="D45" s="438"/>
      <c r="E45" s="437"/>
      <c r="F45" s="437"/>
      <c r="G45" s="437">
        <v>100000</v>
      </c>
      <c r="H45" s="437">
        <v>100000</v>
      </c>
    </row>
    <row r="46" spans="1:11" ht="63">
      <c r="A46" s="454"/>
      <c r="B46" s="436" t="s">
        <v>661</v>
      </c>
      <c r="C46" s="437"/>
      <c r="D46" s="438"/>
      <c r="E46" s="437" t="s">
        <v>663</v>
      </c>
      <c r="F46" s="437"/>
      <c r="G46" s="437"/>
      <c r="H46" s="437">
        <v>286000</v>
      </c>
    </row>
    <row r="47" spans="1:11">
      <c r="A47" s="182"/>
      <c r="B47" s="182"/>
      <c r="C47" s="183"/>
      <c r="E47" s="183"/>
      <c r="F47" s="183"/>
      <c r="G47" s="183"/>
      <c r="H47" s="183"/>
    </row>
    <row r="48" spans="1:11">
      <c r="A48" s="214" t="s">
        <v>448</v>
      </c>
      <c r="B48" s="221"/>
      <c r="C48" s="222"/>
      <c r="D48" s="223"/>
      <c r="E48" s="222">
        <f>E49+E53</f>
        <v>500000</v>
      </c>
      <c r="F48" s="222">
        <f>F49+F53</f>
        <v>600000</v>
      </c>
      <c r="G48" s="222">
        <f>G49+G53</f>
        <v>1030000</v>
      </c>
      <c r="H48" s="222">
        <f>H49+H53</f>
        <v>1020000</v>
      </c>
    </row>
    <row r="49" spans="1:8" s="180" customFormat="1">
      <c r="A49" s="218" t="s">
        <v>294</v>
      </c>
      <c r="B49" s="218"/>
      <c r="C49" s="219"/>
      <c r="D49" s="220"/>
      <c r="E49" s="219">
        <f>SUM(E50:E51)</f>
        <v>100000</v>
      </c>
      <c r="F49" s="219">
        <f>SUM(F50:F51)</f>
        <v>100000</v>
      </c>
      <c r="G49" s="219">
        <f>SUM(G50:G51)</f>
        <v>100000</v>
      </c>
      <c r="H49" s="219">
        <f>SUM(H50:H51)</f>
        <v>100000</v>
      </c>
    </row>
    <row r="50" spans="1:8">
      <c r="A50" s="182" t="s">
        <v>531</v>
      </c>
      <c r="B50" s="182" t="s">
        <v>342</v>
      </c>
      <c r="C50" s="183"/>
      <c r="E50" s="183">
        <v>100000</v>
      </c>
      <c r="F50" s="183">
        <v>100000</v>
      </c>
      <c r="G50" s="183">
        <v>100000</v>
      </c>
      <c r="H50" s="183">
        <v>100000</v>
      </c>
    </row>
    <row r="51" spans="1:8">
      <c r="A51" s="182" t="s">
        <v>532</v>
      </c>
      <c r="B51" s="182" t="s">
        <v>432</v>
      </c>
      <c r="C51" s="183"/>
      <c r="E51" s="183"/>
      <c r="F51" s="183"/>
      <c r="G51" s="183"/>
      <c r="H51" s="183"/>
    </row>
    <row r="52" spans="1:8">
      <c r="A52" s="182"/>
      <c r="B52" s="182"/>
      <c r="C52" s="183"/>
      <c r="E52" s="183"/>
      <c r="F52" s="183"/>
      <c r="G52" s="183"/>
      <c r="H52" s="183"/>
    </row>
    <row r="53" spans="1:8" s="180" customFormat="1">
      <c r="A53" s="218" t="s">
        <v>437</v>
      </c>
      <c r="B53" s="218"/>
      <c r="C53" s="219"/>
      <c r="D53" s="220"/>
      <c r="E53" s="219">
        <f>SUM(E54:E62)</f>
        <v>400000</v>
      </c>
      <c r="F53" s="219">
        <f>SUM(F54:F62)</f>
        <v>500000</v>
      </c>
      <c r="G53" s="219">
        <f>SUM(G54:G62)</f>
        <v>930000</v>
      </c>
      <c r="H53" s="219">
        <f>SUM(H54:H62)</f>
        <v>920000</v>
      </c>
    </row>
    <row r="54" spans="1:8">
      <c r="A54" s="408" t="s">
        <v>554</v>
      </c>
      <c r="B54" s="182" t="s">
        <v>523</v>
      </c>
      <c r="C54" s="183"/>
      <c r="E54" s="183">
        <v>200000</v>
      </c>
      <c r="F54" s="183">
        <v>200000</v>
      </c>
      <c r="G54" s="409">
        <v>200000</v>
      </c>
      <c r="H54" s="409">
        <v>200000</v>
      </c>
    </row>
    <row r="55" spans="1:8" ht="31.5">
      <c r="A55" s="408" t="s">
        <v>596</v>
      </c>
      <c r="B55" s="182"/>
      <c r="C55" s="183"/>
      <c r="E55" s="183"/>
      <c r="F55" s="183"/>
      <c r="G55" s="183"/>
      <c r="H55" s="183"/>
    </row>
    <row r="56" spans="1:8">
      <c r="A56" s="182" t="s">
        <v>529</v>
      </c>
      <c r="B56" s="182"/>
      <c r="C56" s="183"/>
      <c r="E56" s="183">
        <v>100000</v>
      </c>
      <c r="F56" s="183">
        <v>100000</v>
      </c>
      <c r="G56" s="183">
        <v>100000</v>
      </c>
      <c r="H56" s="183">
        <v>100000</v>
      </c>
    </row>
    <row r="57" spans="1:8">
      <c r="A57" s="182" t="s">
        <v>611</v>
      </c>
      <c r="B57" s="182"/>
      <c r="C57" s="183"/>
      <c r="E57" s="183"/>
      <c r="F57" s="183"/>
      <c r="G57" s="183">
        <v>200000</v>
      </c>
      <c r="H57" s="183">
        <v>190000</v>
      </c>
    </row>
    <row r="58" spans="1:8">
      <c r="A58" s="182" t="s">
        <v>614</v>
      </c>
      <c r="B58" s="182"/>
      <c r="C58" s="183"/>
      <c r="E58" s="183"/>
      <c r="F58" s="183"/>
      <c r="G58" s="183">
        <v>100000</v>
      </c>
      <c r="H58" s="183">
        <v>100000</v>
      </c>
    </row>
    <row r="59" spans="1:8" ht="31.5">
      <c r="A59" s="436" t="s">
        <v>644</v>
      </c>
      <c r="B59" s="436" t="s">
        <v>637</v>
      </c>
      <c r="C59" s="437"/>
      <c r="D59" s="438"/>
      <c r="E59" s="437"/>
      <c r="F59" s="437"/>
      <c r="G59" s="437">
        <v>130000</v>
      </c>
      <c r="H59" s="437">
        <v>130000</v>
      </c>
    </row>
    <row r="60" spans="1:8">
      <c r="A60" s="442" t="s">
        <v>533</v>
      </c>
      <c r="B60" s="182"/>
      <c r="C60" s="183"/>
      <c r="E60" s="183">
        <v>100000</v>
      </c>
      <c r="F60" s="183">
        <v>100000</v>
      </c>
      <c r="G60" s="444">
        <v>100000</v>
      </c>
      <c r="H60" s="444">
        <v>100000</v>
      </c>
    </row>
    <row r="61" spans="1:8">
      <c r="A61" s="182" t="s">
        <v>558</v>
      </c>
      <c r="B61" s="182" t="s">
        <v>293</v>
      </c>
      <c r="C61" s="183"/>
      <c r="E61" s="183"/>
      <c r="F61" s="183">
        <v>100000</v>
      </c>
      <c r="G61" s="183">
        <v>100000</v>
      </c>
      <c r="H61" s="183">
        <v>100000</v>
      </c>
    </row>
    <row r="62" spans="1:8">
      <c r="A62" s="182"/>
      <c r="B62" s="182"/>
      <c r="C62" s="183"/>
      <c r="E62" s="183"/>
      <c r="F62" s="183"/>
      <c r="G62" s="183"/>
      <c r="H62" s="183"/>
    </row>
    <row r="63" spans="1:8">
      <c r="A63" s="449"/>
      <c r="B63" s="449" t="s">
        <v>649</v>
      </c>
      <c r="C63" s="450"/>
      <c r="D63" s="451"/>
      <c r="E63" s="450"/>
      <c r="F63" s="450"/>
      <c r="G63" s="450">
        <f>пер.ост.!B13</f>
        <v>120000</v>
      </c>
      <c r="H63" s="450">
        <f>пер.ост.!B13</f>
        <v>120000</v>
      </c>
    </row>
    <row r="64" spans="1:8" ht="31.5">
      <c r="A64" s="449"/>
      <c r="B64" s="436" t="s">
        <v>637</v>
      </c>
      <c r="C64" s="450"/>
      <c r="D64" s="451"/>
      <c r="E64" s="450"/>
      <c r="F64" s="450"/>
      <c r="G64" s="443">
        <f>пер.ост.!C22</f>
        <v>35000</v>
      </c>
      <c r="H64" s="443">
        <f>пер.ост.!C22</f>
        <v>35000</v>
      </c>
    </row>
    <row r="65" spans="1:8" s="197" customFormat="1" ht="31.5">
      <c r="A65" s="445" t="s">
        <v>450</v>
      </c>
      <c r="B65" s="445"/>
      <c r="C65" s="446"/>
      <c r="D65" s="447"/>
      <c r="E65" s="446">
        <f>50000</f>
        <v>50000</v>
      </c>
      <c r="F65" s="446">
        <v>50000</v>
      </c>
      <c r="G65" s="446">
        <f>50000+пер.ост.!B11</f>
        <v>150000</v>
      </c>
      <c r="H65" s="446">
        <f>50000+пер.ост.!B11</f>
        <v>150000</v>
      </c>
    </row>
    <row r="66" spans="1:8" s="197" customFormat="1" ht="31.5">
      <c r="A66" s="445" t="s">
        <v>451</v>
      </c>
      <c r="B66" s="445"/>
      <c r="C66" s="446"/>
      <c r="D66" s="447"/>
      <c r="E66" s="446">
        <v>300000</v>
      </c>
      <c r="F66" s="446">
        <v>300000</v>
      </c>
      <c r="G66" s="446">
        <v>300000</v>
      </c>
      <c r="H66" s="446">
        <v>300000</v>
      </c>
    </row>
    <row r="68" spans="1:8">
      <c r="A68" s="445" t="s">
        <v>597</v>
      </c>
      <c r="B68" s="445"/>
      <c r="C68" s="446"/>
      <c r="D68" s="447"/>
      <c r="E68" s="446"/>
      <c r="F68" s="446"/>
      <c r="G68" s="446">
        <v>888434.39</v>
      </c>
      <c r="H68" s="446">
        <v>888434.39</v>
      </c>
    </row>
    <row r="70" spans="1:8" ht="31.5">
      <c r="G70" s="202" t="s">
        <v>658</v>
      </c>
      <c r="H70" s="202">
        <v>46000</v>
      </c>
    </row>
    <row r="71" spans="1:8" ht="126">
      <c r="G71" s="202" t="s">
        <v>662</v>
      </c>
      <c r="H71" s="202">
        <f>H60+H63+H64</f>
        <v>255000</v>
      </c>
    </row>
  </sheetData>
  <mergeCells count="9">
    <mergeCell ref="A23:A28"/>
    <mergeCell ref="A9:A13"/>
    <mergeCell ref="H9:H13"/>
    <mergeCell ref="C9:C13"/>
    <mergeCell ref="A2:B2"/>
    <mergeCell ref="C2:D2"/>
    <mergeCell ref="E9:E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2" sqref="A1:B1048576"/>
    </sheetView>
  </sheetViews>
  <sheetFormatPr defaultRowHeight="15"/>
  <cols>
    <col min="1" max="1" width="65" style="109" customWidth="1"/>
    <col min="2" max="2" width="18" style="109" customWidth="1"/>
  </cols>
  <sheetData>
    <row r="1" spans="1:3" ht="15.75">
      <c r="A1" s="474" t="s">
        <v>196</v>
      </c>
      <c r="B1" s="474"/>
    </row>
    <row r="2" spans="1:3" ht="15.75">
      <c r="B2" s="333" t="s">
        <v>33</v>
      </c>
    </row>
    <row r="3" spans="1:3" ht="15.75">
      <c r="B3" s="333" t="s">
        <v>109</v>
      </c>
    </row>
    <row r="4" spans="1:3" ht="15.75">
      <c r="B4" s="333" t="s">
        <v>27</v>
      </c>
    </row>
    <row r="5" spans="1:3" ht="15.75">
      <c r="B5" s="333" t="s">
        <v>28</v>
      </c>
    </row>
    <row r="6" spans="1:3" ht="15.75">
      <c r="A6" s="472" t="s">
        <v>563</v>
      </c>
      <c r="B6" s="473"/>
    </row>
    <row r="8" spans="1:3" ht="38.25" customHeight="1">
      <c r="A8" s="471" t="s">
        <v>535</v>
      </c>
      <c r="B8" s="471"/>
    </row>
    <row r="9" spans="1:3" ht="15.75">
      <c r="A9" s="334"/>
      <c r="B9" s="334"/>
      <c r="C9" s="14"/>
    </row>
    <row r="11" spans="1:3" ht="31.5">
      <c r="A11" s="335" t="s">
        <v>29</v>
      </c>
      <c r="B11" s="336" t="s">
        <v>30</v>
      </c>
    </row>
    <row r="12" spans="1:3" ht="15.75">
      <c r="A12" s="337">
        <v>1</v>
      </c>
      <c r="B12" s="337">
        <v>2</v>
      </c>
    </row>
    <row r="13" spans="1:3" ht="31.5">
      <c r="A13" s="226" t="s">
        <v>32</v>
      </c>
      <c r="B13" s="338">
        <v>1</v>
      </c>
    </row>
    <row r="14" spans="1:3" ht="15.75">
      <c r="A14" s="226" t="s">
        <v>31</v>
      </c>
      <c r="B14" s="338">
        <v>1</v>
      </c>
    </row>
    <row r="15" spans="1:3" ht="47.25">
      <c r="A15" s="226" t="s">
        <v>311</v>
      </c>
      <c r="B15" s="338">
        <v>1</v>
      </c>
    </row>
    <row r="16" spans="1:3" ht="15.75">
      <c r="A16" s="333"/>
    </row>
    <row r="17" spans="1:1" ht="15.75">
      <c r="A17" s="333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8"/>
  <sheetViews>
    <sheetView topLeftCell="A97" zoomScale="115" zoomScaleNormal="115" workbookViewId="0">
      <selection activeCell="C73" sqref="C73"/>
    </sheetView>
  </sheetViews>
  <sheetFormatPr defaultRowHeight="15"/>
  <cols>
    <col min="1" max="1" width="28.140625" style="189" customWidth="1"/>
    <col min="2" max="2" width="64.85546875" style="193" customWidth="1"/>
    <col min="3" max="5" width="17.140625" style="189" customWidth="1"/>
    <col min="6" max="6" width="9.140625" style="31"/>
    <col min="7" max="7" width="12.7109375" style="31" bestFit="1" customWidth="1"/>
    <col min="8" max="8" width="13.28515625" style="31" bestFit="1" customWidth="1"/>
  </cols>
  <sheetData>
    <row r="1" spans="1:14" s="32" customFormat="1" ht="15.75">
      <c r="A1" s="272"/>
      <c r="B1" s="339"/>
      <c r="C1" s="475" t="s">
        <v>197</v>
      </c>
      <c r="D1" s="475"/>
      <c r="E1" s="475"/>
      <c r="F1" s="62"/>
      <c r="G1" s="62"/>
      <c r="H1" s="62"/>
    </row>
    <row r="2" spans="1:14" s="32" customFormat="1" ht="15.75">
      <c r="A2" s="272"/>
      <c r="B2" s="340"/>
      <c r="C2" s="476" t="s">
        <v>33</v>
      </c>
      <c r="D2" s="476"/>
      <c r="E2" s="476"/>
      <c r="F2" s="62"/>
      <c r="G2" s="62"/>
      <c r="H2" s="62"/>
    </row>
    <row r="3" spans="1:14" s="32" customFormat="1" ht="15.75">
      <c r="A3" s="272"/>
      <c r="B3" s="340"/>
      <c r="C3" s="476" t="s">
        <v>109</v>
      </c>
      <c r="D3" s="476"/>
      <c r="E3" s="476"/>
      <c r="F3" s="62"/>
      <c r="G3" s="62"/>
      <c r="H3" s="62"/>
    </row>
    <row r="4" spans="1:14" s="32" customFormat="1" ht="15.75">
      <c r="A4" s="272"/>
      <c r="B4" s="340"/>
      <c r="C4" s="476" t="s">
        <v>27</v>
      </c>
      <c r="D4" s="476"/>
      <c r="E4" s="476"/>
      <c r="F4" s="62"/>
      <c r="G4" s="62"/>
      <c r="H4" s="62"/>
    </row>
    <row r="5" spans="1:14" s="32" customFormat="1" ht="15.75">
      <c r="A5" s="272"/>
      <c r="B5" s="340"/>
      <c r="C5" s="476" t="s">
        <v>28</v>
      </c>
      <c r="D5" s="476"/>
      <c r="E5" s="476"/>
      <c r="F5" s="62"/>
      <c r="G5" s="62"/>
      <c r="H5" s="62"/>
    </row>
    <row r="6" spans="1:14" s="32" customFormat="1" ht="15.75">
      <c r="A6" s="272"/>
      <c r="B6" s="340"/>
      <c r="C6" s="476" t="s">
        <v>563</v>
      </c>
      <c r="D6" s="476"/>
      <c r="E6" s="476"/>
      <c r="F6" s="62"/>
      <c r="G6" s="62"/>
      <c r="H6" s="62"/>
    </row>
    <row r="7" spans="1:14" s="32" customFormat="1" ht="15.75">
      <c r="A7" s="272"/>
      <c r="B7" s="341"/>
      <c r="C7" s="272"/>
      <c r="D7" s="272"/>
      <c r="E7" s="272"/>
      <c r="F7" s="62"/>
      <c r="G7" s="62"/>
      <c r="H7" s="62"/>
    </row>
    <row r="8" spans="1:14" s="32" customFormat="1" ht="30" customHeight="1">
      <c r="A8" s="477" t="s">
        <v>536</v>
      </c>
      <c r="B8" s="477"/>
      <c r="C8" s="477"/>
      <c r="D8" s="477"/>
      <c r="E8" s="477"/>
      <c r="F8" s="62"/>
      <c r="G8" s="62"/>
      <c r="H8" s="62"/>
    </row>
    <row r="9" spans="1:14" s="32" customFormat="1">
      <c r="A9" s="272"/>
      <c r="B9" s="340"/>
      <c r="C9" s="272"/>
      <c r="D9" s="272"/>
      <c r="E9" s="272"/>
      <c r="F9" s="62"/>
      <c r="G9" s="62"/>
      <c r="H9" s="62"/>
    </row>
    <row r="10" spans="1:14" s="32" customFormat="1" ht="15.75">
      <c r="A10" s="342" t="s">
        <v>0</v>
      </c>
      <c r="B10" s="64" t="s">
        <v>1</v>
      </c>
      <c r="C10" s="478" t="s">
        <v>119</v>
      </c>
      <c r="D10" s="478"/>
      <c r="E10" s="478"/>
      <c r="F10" s="62"/>
      <c r="G10" s="62"/>
      <c r="H10" s="62"/>
      <c r="N10" s="33"/>
    </row>
    <row r="11" spans="1:14" s="32" customFormat="1" ht="15.75" customHeight="1">
      <c r="A11" s="342"/>
      <c r="B11" s="64"/>
      <c r="C11" s="302" t="s">
        <v>345</v>
      </c>
      <c r="D11" s="302" t="s">
        <v>428</v>
      </c>
      <c r="E11" s="302" t="s">
        <v>534</v>
      </c>
      <c r="F11" s="62"/>
      <c r="G11" s="62"/>
      <c r="H11" s="62"/>
    </row>
    <row r="12" spans="1:14" s="32" customFormat="1" ht="16.5" thickBot="1">
      <c r="A12" s="64" t="s">
        <v>2</v>
      </c>
      <c r="B12" s="125" t="s">
        <v>3</v>
      </c>
      <c r="C12" s="159">
        <f>C13+C26+C45+C37+C50+C62+C25+C69</f>
        <v>8970932.1900000013</v>
      </c>
      <c r="D12" s="159">
        <f>D13+D26+D45+D37+D50+D62+D25+D69</f>
        <v>7753582.3999999994</v>
      </c>
      <c r="E12" s="159">
        <f>E13+E26+E45+E37+E50+E62+E25+E69</f>
        <v>7900182.3999999994</v>
      </c>
      <c r="F12" s="62"/>
      <c r="G12" s="69"/>
      <c r="H12" s="62"/>
    </row>
    <row r="13" spans="1:14" s="38" customFormat="1" ht="16.5" thickBot="1">
      <c r="A13" s="343" t="s">
        <v>152</v>
      </c>
      <c r="B13" s="344" t="s">
        <v>153</v>
      </c>
      <c r="C13" s="159">
        <f>C14</f>
        <v>1910000</v>
      </c>
      <c r="D13" s="159">
        <f>D14</f>
        <v>1741500</v>
      </c>
      <c r="E13" s="159">
        <f>E14</f>
        <v>1781500</v>
      </c>
      <c r="F13" s="63"/>
      <c r="G13" s="63"/>
      <c r="H13" s="63"/>
    </row>
    <row r="14" spans="1:14" s="32" customFormat="1" ht="15.75">
      <c r="A14" s="64" t="s">
        <v>4</v>
      </c>
      <c r="B14" s="125" t="s">
        <v>5</v>
      </c>
      <c r="C14" s="159">
        <f>C15+C17+C20+C22</f>
        <v>1910000</v>
      </c>
      <c r="D14" s="159">
        <f>D15+D17+D20+D22</f>
        <v>1741500</v>
      </c>
      <c r="E14" s="159">
        <f>E15+E17+E20+E22</f>
        <v>1781500</v>
      </c>
      <c r="F14" s="62"/>
      <c r="G14" s="62"/>
      <c r="H14" s="62"/>
    </row>
    <row r="15" spans="1:14" s="32" customFormat="1" ht="78.75">
      <c r="A15" s="274" t="s">
        <v>154</v>
      </c>
      <c r="B15" s="140" t="s">
        <v>309</v>
      </c>
      <c r="C15" s="160">
        <f>C16</f>
        <v>1550000</v>
      </c>
      <c r="D15" s="160">
        <f>D16</f>
        <v>1710000</v>
      </c>
      <c r="E15" s="160">
        <f>E16</f>
        <v>1750000</v>
      </c>
      <c r="F15" s="62"/>
      <c r="G15" s="62"/>
      <c r="H15" s="62"/>
    </row>
    <row r="16" spans="1:14" s="32" customFormat="1" ht="78.75">
      <c r="A16" s="274" t="s">
        <v>6</v>
      </c>
      <c r="B16" s="140" t="s">
        <v>309</v>
      </c>
      <c r="C16" s="160">
        <v>1550000</v>
      </c>
      <c r="D16" s="160">
        <v>1710000</v>
      </c>
      <c r="E16" s="160">
        <v>1750000</v>
      </c>
      <c r="F16" s="62"/>
      <c r="G16" s="62"/>
      <c r="H16" s="62"/>
    </row>
    <row r="17" spans="1:8" s="32" customFormat="1" ht="110.25">
      <c r="A17" s="274" t="s">
        <v>155</v>
      </c>
      <c r="B17" s="140" t="s">
        <v>349</v>
      </c>
      <c r="C17" s="160">
        <f>C18</f>
        <v>50000</v>
      </c>
      <c r="D17" s="160">
        <f>D18</f>
        <v>24000</v>
      </c>
      <c r="E17" s="160">
        <f>E18</f>
        <v>24000</v>
      </c>
      <c r="F17" s="62"/>
      <c r="G17" s="62"/>
      <c r="H17" s="62"/>
    </row>
    <row r="18" spans="1:8" s="32" customFormat="1" ht="110.25">
      <c r="A18" s="274" t="s">
        <v>7</v>
      </c>
      <c r="B18" s="140" t="s">
        <v>349</v>
      </c>
      <c r="C18" s="160">
        <v>50000</v>
      </c>
      <c r="D18" s="160">
        <v>24000</v>
      </c>
      <c r="E18" s="160">
        <v>24000</v>
      </c>
      <c r="F18" s="62"/>
      <c r="G18" s="62"/>
      <c r="H18" s="62"/>
    </row>
    <row r="19" spans="1:8" s="32" customFormat="1" ht="47.25">
      <c r="A19" s="274" t="s">
        <v>156</v>
      </c>
      <c r="B19" s="140" t="s">
        <v>37</v>
      </c>
      <c r="C19" s="160">
        <f>C20</f>
        <v>10000</v>
      </c>
      <c r="D19" s="160">
        <f t="shared" ref="D19:E24" si="0">D20</f>
        <v>7500</v>
      </c>
      <c r="E19" s="160">
        <f t="shared" si="0"/>
        <v>7500</v>
      </c>
      <c r="F19" s="62"/>
      <c r="G19" s="62"/>
      <c r="H19" s="62"/>
    </row>
    <row r="20" spans="1:8" s="32" customFormat="1" ht="47.25">
      <c r="A20" s="274" t="s">
        <v>8</v>
      </c>
      <c r="B20" s="140" t="s">
        <v>37</v>
      </c>
      <c r="C20" s="160">
        <v>10000</v>
      </c>
      <c r="D20" s="160">
        <v>7500</v>
      </c>
      <c r="E20" s="160">
        <v>7500</v>
      </c>
      <c r="F20" s="62"/>
      <c r="G20" s="62"/>
      <c r="H20" s="62"/>
    </row>
    <row r="21" spans="1:8" s="32" customFormat="1" ht="94.5">
      <c r="A21" s="274" t="s">
        <v>608</v>
      </c>
      <c r="B21" s="140" t="s">
        <v>610</v>
      </c>
      <c r="C21" s="160">
        <f>C22</f>
        <v>300000</v>
      </c>
      <c r="D21" s="160">
        <f t="shared" si="0"/>
        <v>0</v>
      </c>
      <c r="E21" s="160">
        <f t="shared" si="0"/>
        <v>0</v>
      </c>
      <c r="F21" s="62"/>
      <c r="G21" s="62"/>
      <c r="H21" s="62"/>
    </row>
    <row r="22" spans="1:8" s="32" customFormat="1" ht="94.5">
      <c r="A22" s="274" t="s">
        <v>609</v>
      </c>
      <c r="B22" s="140" t="s">
        <v>610</v>
      </c>
      <c r="C22" s="411">
        <v>300000</v>
      </c>
      <c r="D22" s="160">
        <v>0</v>
      </c>
      <c r="E22" s="160">
        <v>0</v>
      </c>
      <c r="F22" s="62"/>
      <c r="G22" s="62"/>
      <c r="H22" s="62"/>
    </row>
    <row r="23" spans="1:8" s="39" customFormat="1" ht="15.75">
      <c r="A23" s="64" t="s">
        <v>351</v>
      </c>
      <c r="B23" s="125" t="s">
        <v>352</v>
      </c>
      <c r="C23" s="159">
        <f>C24</f>
        <v>2300</v>
      </c>
      <c r="D23" s="159">
        <f>D24</f>
        <v>0</v>
      </c>
      <c r="E23" s="159">
        <f>E24</f>
        <v>0</v>
      </c>
      <c r="F23" s="66"/>
      <c r="G23" s="66"/>
      <c r="H23" s="66"/>
    </row>
    <row r="24" spans="1:8" s="32" customFormat="1" ht="15.75">
      <c r="A24" s="274" t="s">
        <v>350</v>
      </c>
      <c r="B24" s="140" t="s">
        <v>297</v>
      </c>
      <c r="C24" s="160">
        <f>C25</f>
        <v>2300</v>
      </c>
      <c r="D24" s="160">
        <f t="shared" si="0"/>
        <v>0</v>
      </c>
      <c r="E24" s="160">
        <f t="shared" si="0"/>
        <v>0</v>
      </c>
      <c r="F24" s="62"/>
      <c r="G24" s="62"/>
      <c r="H24" s="62"/>
    </row>
    <row r="25" spans="1:8" s="32" customFormat="1" ht="15.75">
      <c r="A25" s="274" t="s">
        <v>296</v>
      </c>
      <c r="B25" s="140" t="s">
        <v>297</v>
      </c>
      <c r="C25" s="160">
        <v>2300</v>
      </c>
      <c r="D25" s="160">
        <v>0</v>
      </c>
      <c r="E25" s="160">
        <v>0</v>
      </c>
      <c r="F25" s="62"/>
      <c r="G25" s="62"/>
      <c r="H25" s="62"/>
    </row>
    <row r="26" spans="1:8" s="32" customFormat="1" ht="15.75">
      <c r="A26" s="64" t="s">
        <v>313</v>
      </c>
      <c r="B26" s="125" t="s">
        <v>9</v>
      </c>
      <c r="C26" s="159">
        <f>C27+C30</f>
        <v>6530000</v>
      </c>
      <c r="D26" s="159">
        <f>D27+D30</f>
        <v>5755000</v>
      </c>
      <c r="E26" s="159">
        <f>E27+E30</f>
        <v>5860000</v>
      </c>
      <c r="F26" s="62"/>
      <c r="G26" s="62"/>
      <c r="H26" s="62"/>
    </row>
    <row r="27" spans="1:8" s="32" customFormat="1" ht="15.75">
      <c r="A27" s="64" t="s">
        <v>308</v>
      </c>
      <c r="B27" s="125" t="s">
        <v>10</v>
      </c>
      <c r="C27" s="159">
        <f>C29</f>
        <v>570000</v>
      </c>
      <c r="D27" s="159">
        <f>D29</f>
        <v>535000</v>
      </c>
      <c r="E27" s="159">
        <f>E29</f>
        <v>560000</v>
      </c>
      <c r="F27" s="62"/>
      <c r="G27" s="62"/>
      <c r="H27" s="62"/>
    </row>
    <row r="28" spans="1:8" s="32" customFormat="1" ht="47.25">
      <c r="A28" s="140" t="s">
        <v>157</v>
      </c>
      <c r="B28" s="140" t="s">
        <v>26</v>
      </c>
      <c r="C28" s="160">
        <f>C29</f>
        <v>570000</v>
      </c>
      <c r="D28" s="160">
        <f>D29</f>
        <v>535000</v>
      </c>
      <c r="E28" s="160">
        <f>E29</f>
        <v>560000</v>
      </c>
      <c r="F28" s="62"/>
      <c r="G28" s="62"/>
      <c r="H28" s="62"/>
    </row>
    <row r="29" spans="1:8" s="32" customFormat="1" ht="47.25">
      <c r="A29" s="140" t="s">
        <v>11</v>
      </c>
      <c r="B29" s="140" t="s">
        <v>26</v>
      </c>
      <c r="C29" s="160">
        <v>570000</v>
      </c>
      <c r="D29" s="160">
        <v>535000</v>
      </c>
      <c r="E29" s="160">
        <v>560000</v>
      </c>
      <c r="F29" s="62"/>
      <c r="G29" s="62"/>
      <c r="H29" s="62"/>
    </row>
    <row r="30" spans="1:8" s="32" customFormat="1" ht="15.75">
      <c r="A30" s="64" t="s">
        <v>353</v>
      </c>
      <c r="B30" s="125" t="s">
        <v>12</v>
      </c>
      <c r="C30" s="159">
        <f>C32+C35</f>
        <v>5960000</v>
      </c>
      <c r="D30" s="159">
        <f>D32+D35</f>
        <v>5220000</v>
      </c>
      <c r="E30" s="159">
        <f>E32+E35</f>
        <v>5300000</v>
      </c>
      <c r="F30" s="62"/>
      <c r="G30" s="62"/>
      <c r="H30" s="62"/>
    </row>
    <row r="31" spans="1:8" s="114" customFormat="1" ht="15.75">
      <c r="A31" s="274" t="s">
        <v>314</v>
      </c>
      <c r="B31" s="140" t="s">
        <v>315</v>
      </c>
      <c r="C31" s="160">
        <f t="shared" ref="C31:E32" si="1">C32</f>
        <v>2160000</v>
      </c>
      <c r="D31" s="160">
        <f t="shared" si="1"/>
        <v>1670000</v>
      </c>
      <c r="E31" s="160">
        <f t="shared" si="1"/>
        <v>1700000</v>
      </c>
      <c r="F31" s="113"/>
      <c r="G31" s="113"/>
      <c r="H31" s="113"/>
    </row>
    <row r="32" spans="1:8" s="32" customFormat="1" ht="31.5">
      <c r="A32" s="274" t="s">
        <v>158</v>
      </c>
      <c r="B32" s="140" t="s">
        <v>14</v>
      </c>
      <c r="C32" s="160">
        <f t="shared" si="1"/>
        <v>2160000</v>
      </c>
      <c r="D32" s="160">
        <f t="shared" si="1"/>
        <v>1670000</v>
      </c>
      <c r="E32" s="160">
        <f t="shared" si="1"/>
        <v>1700000</v>
      </c>
      <c r="F32" s="62"/>
      <c r="G32" s="62"/>
      <c r="H32" s="62"/>
    </row>
    <row r="33" spans="1:8" s="32" customFormat="1" ht="31.5">
      <c r="A33" s="274" t="s">
        <v>13</v>
      </c>
      <c r="B33" s="140" t="s">
        <v>14</v>
      </c>
      <c r="C33" s="160">
        <v>2160000</v>
      </c>
      <c r="D33" s="160">
        <v>1670000</v>
      </c>
      <c r="E33" s="160">
        <v>1700000</v>
      </c>
      <c r="F33" s="62"/>
      <c r="G33" s="62"/>
      <c r="H33" s="62"/>
    </row>
    <row r="34" spans="1:8" s="32" customFormat="1" ht="15.75">
      <c r="A34" s="274" t="s">
        <v>316</v>
      </c>
      <c r="B34" s="140" t="s">
        <v>317</v>
      </c>
      <c r="C34" s="160">
        <f t="shared" ref="C34:E35" si="2">C35</f>
        <v>3800000</v>
      </c>
      <c r="D34" s="160">
        <f t="shared" si="2"/>
        <v>3550000</v>
      </c>
      <c r="E34" s="160">
        <f t="shared" si="2"/>
        <v>3600000</v>
      </c>
      <c r="F34" s="62"/>
      <c r="G34" s="62"/>
      <c r="H34" s="62"/>
    </row>
    <row r="35" spans="1:8" s="32" customFormat="1" ht="31.5">
      <c r="A35" s="274" t="s">
        <v>159</v>
      </c>
      <c r="B35" s="140" t="s">
        <v>16</v>
      </c>
      <c r="C35" s="160">
        <f t="shared" si="2"/>
        <v>3800000</v>
      </c>
      <c r="D35" s="160">
        <f t="shared" si="2"/>
        <v>3550000</v>
      </c>
      <c r="E35" s="160">
        <f t="shared" si="2"/>
        <v>3600000</v>
      </c>
      <c r="F35" s="62"/>
      <c r="G35" s="62"/>
      <c r="H35" s="62"/>
    </row>
    <row r="36" spans="1:8" s="32" customFormat="1" ht="31.5">
      <c r="A36" s="274" t="s">
        <v>15</v>
      </c>
      <c r="B36" s="140" t="s">
        <v>16</v>
      </c>
      <c r="C36" s="160">
        <v>3800000</v>
      </c>
      <c r="D36" s="160">
        <v>3550000</v>
      </c>
      <c r="E36" s="160">
        <v>3600000</v>
      </c>
      <c r="F36" s="62"/>
      <c r="G36" s="62"/>
      <c r="H36" s="62"/>
    </row>
    <row r="37" spans="1:8" s="32" customFormat="1" ht="47.25">
      <c r="A37" s="64" t="s">
        <v>17</v>
      </c>
      <c r="B37" s="125" t="s">
        <v>18</v>
      </c>
      <c r="C37" s="159">
        <f>C38+C43</f>
        <v>231844.72</v>
      </c>
      <c r="D37" s="159">
        <f>D38+D43</f>
        <v>232844.72</v>
      </c>
      <c r="E37" s="159">
        <f>E38+E43</f>
        <v>232844.72</v>
      </c>
      <c r="F37" s="62"/>
      <c r="G37" s="62"/>
      <c r="H37" s="62"/>
    </row>
    <row r="38" spans="1:8" s="114" customFormat="1" ht="94.5">
      <c r="A38" s="274" t="s">
        <v>318</v>
      </c>
      <c r="B38" s="140" t="s">
        <v>320</v>
      </c>
      <c r="C38" s="160">
        <f t="shared" ref="C38:E40" si="3">C39</f>
        <v>231844.72</v>
      </c>
      <c r="D38" s="160">
        <f t="shared" si="3"/>
        <v>231844.72</v>
      </c>
      <c r="E38" s="160">
        <f t="shared" si="3"/>
        <v>231844.72</v>
      </c>
      <c r="F38" s="113"/>
      <c r="G38" s="113"/>
      <c r="H38" s="113"/>
    </row>
    <row r="39" spans="1:8" s="114" customFormat="1" ht="78.75">
      <c r="A39" s="274" t="s">
        <v>319</v>
      </c>
      <c r="B39" s="140" t="s">
        <v>321</v>
      </c>
      <c r="C39" s="160">
        <f t="shared" si="3"/>
        <v>231844.72</v>
      </c>
      <c r="D39" s="160">
        <f t="shared" si="3"/>
        <v>231844.72</v>
      </c>
      <c r="E39" s="160">
        <f t="shared" si="3"/>
        <v>231844.72</v>
      </c>
      <c r="F39" s="113"/>
      <c r="G39" s="113"/>
      <c r="H39" s="113"/>
    </row>
    <row r="40" spans="1:8" s="32" customFormat="1" ht="78.75">
      <c r="A40" s="274" t="s">
        <v>161</v>
      </c>
      <c r="B40" s="140" t="s">
        <v>147</v>
      </c>
      <c r="C40" s="160">
        <f t="shared" si="3"/>
        <v>231844.72</v>
      </c>
      <c r="D40" s="160">
        <f t="shared" si="3"/>
        <v>231844.72</v>
      </c>
      <c r="E40" s="160">
        <f t="shared" si="3"/>
        <v>231844.72</v>
      </c>
      <c r="F40" s="62"/>
      <c r="G40" s="62"/>
      <c r="H40" s="62"/>
    </row>
    <row r="41" spans="1:8" s="32" customFormat="1" ht="78.75">
      <c r="A41" s="274" t="s">
        <v>110</v>
      </c>
      <c r="B41" s="140" t="s">
        <v>147</v>
      </c>
      <c r="C41" s="160">
        <v>231844.72</v>
      </c>
      <c r="D41" s="160">
        <v>231844.72</v>
      </c>
      <c r="E41" s="160">
        <v>231844.72</v>
      </c>
      <c r="F41" s="62"/>
      <c r="G41" s="62"/>
      <c r="H41" s="62"/>
    </row>
    <row r="42" spans="1:8" s="32" customFormat="1" ht="81" customHeight="1">
      <c r="A42" s="274" t="s">
        <v>322</v>
      </c>
      <c r="B42" s="140" t="s">
        <v>323</v>
      </c>
      <c r="C42" s="160">
        <f t="shared" ref="C42:E43" si="4">C43</f>
        <v>0</v>
      </c>
      <c r="D42" s="160">
        <f t="shared" si="4"/>
        <v>1000</v>
      </c>
      <c r="E42" s="160">
        <f t="shared" si="4"/>
        <v>1000</v>
      </c>
      <c r="F42" s="62"/>
      <c r="G42" s="62"/>
      <c r="H42" s="62"/>
    </row>
    <row r="43" spans="1:8" s="32" customFormat="1" ht="78.75">
      <c r="A43" s="274" t="s">
        <v>162</v>
      </c>
      <c r="B43" s="155" t="s">
        <v>310</v>
      </c>
      <c r="C43" s="160">
        <f t="shared" si="4"/>
        <v>0</v>
      </c>
      <c r="D43" s="160">
        <f t="shared" si="4"/>
        <v>1000</v>
      </c>
      <c r="E43" s="160">
        <f t="shared" si="4"/>
        <v>1000</v>
      </c>
      <c r="F43" s="62"/>
      <c r="G43" s="62"/>
      <c r="H43" s="62"/>
    </row>
    <row r="44" spans="1:8" s="32" customFormat="1" ht="78.75">
      <c r="A44" s="274" t="s">
        <v>111</v>
      </c>
      <c r="B44" s="155" t="s">
        <v>310</v>
      </c>
      <c r="C44" s="160">
        <v>0</v>
      </c>
      <c r="D44" s="161">
        <v>1000</v>
      </c>
      <c r="E44" s="161">
        <v>1000</v>
      </c>
      <c r="F44" s="62"/>
      <c r="G44" s="62"/>
      <c r="H44" s="62"/>
    </row>
    <row r="45" spans="1:8" s="32" customFormat="1" ht="31.5">
      <c r="A45" s="64" t="s">
        <v>117</v>
      </c>
      <c r="B45" s="125" t="s">
        <v>118</v>
      </c>
      <c r="C45" s="159">
        <f>C49</f>
        <v>0</v>
      </c>
      <c r="D45" s="159">
        <f>D49</f>
        <v>1000</v>
      </c>
      <c r="E45" s="159">
        <f>E49</f>
        <v>1000</v>
      </c>
      <c r="F45" s="62"/>
      <c r="G45" s="62"/>
      <c r="H45" s="62"/>
    </row>
    <row r="46" spans="1:8" s="114" customFormat="1" ht="15.75">
      <c r="A46" s="274" t="s">
        <v>326</v>
      </c>
      <c r="B46" s="140" t="s">
        <v>329</v>
      </c>
      <c r="C46" s="160">
        <f t="shared" ref="C46:E48" si="5">C47</f>
        <v>0</v>
      </c>
      <c r="D46" s="160">
        <f t="shared" si="5"/>
        <v>1000</v>
      </c>
      <c r="E46" s="160">
        <f t="shared" si="5"/>
        <v>1000</v>
      </c>
      <c r="F46" s="113"/>
      <c r="G46" s="113"/>
      <c r="H46" s="113"/>
    </row>
    <row r="47" spans="1:8" s="114" customFormat="1" ht="15.75">
      <c r="A47" s="274" t="s">
        <v>327</v>
      </c>
      <c r="B47" s="140" t="s">
        <v>328</v>
      </c>
      <c r="C47" s="160">
        <f t="shared" si="5"/>
        <v>0</v>
      </c>
      <c r="D47" s="160">
        <f t="shared" si="5"/>
        <v>1000</v>
      </c>
      <c r="E47" s="160">
        <f t="shared" si="5"/>
        <v>1000</v>
      </c>
      <c r="F47" s="113"/>
      <c r="G47" s="113"/>
      <c r="H47" s="113"/>
    </row>
    <row r="48" spans="1:8" s="32" customFormat="1" ht="31.5">
      <c r="A48" s="274" t="s">
        <v>160</v>
      </c>
      <c r="B48" s="140" t="s">
        <v>112</v>
      </c>
      <c r="C48" s="160">
        <f t="shared" si="5"/>
        <v>0</v>
      </c>
      <c r="D48" s="160">
        <f t="shared" si="5"/>
        <v>1000</v>
      </c>
      <c r="E48" s="160">
        <f t="shared" si="5"/>
        <v>1000</v>
      </c>
      <c r="F48" s="62"/>
      <c r="G48" s="62"/>
      <c r="H48" s="62"/>
    </row>
    <row r="49" spans="1:8" s="32" customFormat="1" ht="31.5">
      <c r="A49" s="274" t="s">
        <v>385</v>
      </c>
      <c r="B49" s="140" t="s">
        <v>112</v>
      </c>
      <c r="C49" s="160">
        <v>0</v>
      </c>
      <c r="D49" s="161">
        <v>1000</v>
      </c>
      <c r="E49" s="161">
        <v>1000</v>
      </c>
      <c r="F49" s="62"/>
      <c r="G49" s="62"/>
      <c r="H49" s="62"/>
    </row>
    <row r="50" spans="1:8" s="32" customFormat="1" ht="31.5">
      <c r="A50" s="64" t="s">
        <v>116</v>
      </c>
      <c r="B50" s="125" t="s">
        <v>163</v>
      </c>
      <c r="C50" s="159">
        <f>C51+C55+C58</f>
        <v>74500</v>
      </c>
      <c r="D50" s="159">
        <f>D51+D58</f>
        <v>23237.68</v>
      </c>
      <c r="E50" s="159">
        <f>E51+E58</f>
        <v>24837.68</v>
      </c>
      <c r="F50" s="62"/>
      <c r="G50" s="62"/>
      <c r="H50" s="62"/>
    </row>
    <row r="51" spans="1:8" s="32" customFormat="1" ht="81.75" customHeight="1">
      <c r="A51" s="274" t="s">
        <v>167</v>
      </c>
      <c r="B51" s="140" t="s">
        <v>166</v>
      </c>
      <c r="C51" s="160">
        <f t="shared" ref="C51:E53" si="6">C52</f>
        <v>72000</v>
      </c>
      <c r="D51" s="160">
        <f t="shared" si="6"/>
        <v>22237.68</v>
      </c>
      <c r="E51" s="160">
        <f t="shared" si="6"/>
        <v>23837.68</v>
      </c>
      <c r="F51" s="62"/>
      <c r="G51" s="62"/>
      <c r="H51" s="62"/>
    </row>
    <row r="52" spans="1:8" s="32" customFormat="1" ht="94.5">
      <c r="A52" s="274" t="s">
        <v>298</v>
      </c>
      <c r="B52" s="140" t="s">
        <v>299</v>
      </c>
      <c r="C52" s="160">
        <f t="shared" si="6"/>
        <v>72000</v>
      </c>
      <c r="D52" s="160">
        <f t="shared" si="6"/>
        <v>22237.68</v>
      </c>
      <c r="E52" s="160">
        <f t="shared" si="6"/>
        <v>23837.68</v>
      </c>
      <c r="F52" s="62"/>
      <c r="G52" s="62"/>
      <c r="H52" s="62"/>
    </row>
    <row r="53" spans="1:8" s="32" customFormat="1" ht="94.5">
      <c r="A53" s="274" t="s">
        <v>164</v>
      </c>
      <c r="B53" s="140" t="s">
        <v>312</v>
      </c>
      <c r="C53" s="160">
        <f t="shared" si="6"/>
        <v>72000</v>
      </c>
      <c r="D53" s="160">
        <f t="shared" si="6"/>
        <v>22237.68</v>
      </c>
      <c r="E53" s="160">
        <f t="shared" si="6"/>
        <v>23837.68</v>
      </c>
      <c r="F53" s="62"/>
      <c r="G53" s="62"/>
      <c r="H53" s="62"/>
    </row>
    <row r="54" spans="1:8" s="32" customFormat="1" ht="94.5">
      <c r="A54" s="274" t="s">
        <v>113</v>
      </c>
      <c r="B54" s="140" t="s">
        <v>312</v>
      </c>
      <c r="C54" s="160">
        <v>72000</v>
      </c>
      <c r="D54" s="160">
        <v>22237.68</v>
      </c>
      <c r="E54" s="160">
        <v>23837.68</v>
      </c>
      <c r="F54" s="62"/>
      <c r="G54" s="62"/>
      <c r="H54" s="62"/>
    </row>
    <row r="55" spans="1:8" s="32" customFormat="1" ht="15.75">
      <c r="A55" s="274" t="s">
        <v>632</v>
      </c>
      <c r="B55" s="140" t="s">
        <v>633</v>
      </c>
      <c r="C55" s="160">
        <f>C56</f>
        <v>2500</v>
      </c>
      <c r="D55" s="160">
        <f t="shared" ref="D55:E55" si="7">D56</f>
        <v>0</v>
      </c>
      <c r="E55" s="160">
        <f t="shared" si="7"/>
        <v>0</v>
      </c>
      <c r="F55" s="62"/>
      <c r="G55" s="62"/>
      <c r="H55" s="62"/>
    </row>
    <row r="56" spans="1:8" s="32" customFormat="1" ht="31.5">
      <c r="A56" s="274" t="s">
        <v>634</v>
      </c>
      <c r="B56" s="140" t="s">
        <v>631</v>
      </c>
      <c r="C56" s="160">
        <f>C57</f>
        <v>2500</v>
      </c>
      <c r="D56" s="160">
        <f t="shared" ref="D56:E56" si="8">D57</f>
        <v>0</v>
      </c>
      <c r="E56" s="160">
        <f t="shared" si="8"/>
        <v>0</v>
      </c>
      <c r="F56" s="62"/>
      <c r="G56" s="62"/>
      <c r="H56" s="62"/>
    </row>
    <row r="57" spans="1:8" s="32" customFormat="1" ht="31.5">
      <c r="A57" s="274" t="s">
        <v>635</v>
      </c>
      <c r="B57" s="140" t="s">
        <v>631</v>
      </c>
      <c r="C57" s="160">
        <v>2500</v>
      </c>
      <c r="D57" s="160">
        <v>0</v>
      </c>
      <c r="E57" s="160">
        <v>0</v>
      </c>
      <c r="F57" s="62"/>
      <c r="G57" s="62"/>
      <c r="H57" s="62"/>
    </row>
    <row r="58" spans="1:8" s="32" customFormat="1" ht="31.5">
      <c r="A58" s="274" t="s">
        <v>354</v>
      </c>
      <c r="B58" s="140" t="s">
        <v>168</v>
      </c>
      <c r="C58" s="160">
        <f>C60</f>
        <v>0</v>
      </c>
      <c r="D58" s="160">
        <f>D60</f>
        <v>1000</v>
      </c>
      <c r="E58" s="160">
        <f>E60</f>
        <v>1000</v>
      </c>
      <c r="F58" s="62"/>
      <c r="G58" s="62"/>
      <c r="H58" s="62"/>
    </row>
    <row r="59" spans="1:8" s="32" customFormat="1" ht="47.25">
      <c r="A59" s="274" t="s">
        <v>324</v>
      </c>
      <c r="B59" s="140" t="s">
        <v>325</v>
      </c>
      <c r="C59" s="160">
        <f t="shared" ref="C59:E60" si="9">C60</f>
        <v>0</v>
      </c>
      <c r="D59" s="160">
        <f t="shared" si="9"/>
        <v>1000</v>
      </c>
      <c r="E59" s="160">
        <f t="shared" si="9"/>
        <v>1000</v>
      </c>
      <c r="F59" s="62"/>
      <c r="G59" s="62"/>
      <c r="H59" s="62"/>
    </row>
    <row r="60" spans="1:8" s="32" customFormat="1" ht="48.75" customHeight="1">
      <c r="A60" s="274" t="s">
        <v>165</v>
      </c>
      <c r="B60" s="140" t="s">
        <v>115</v>
      </c>
      <c r="C60" s="160">
        <f t="shared" si="9"/>
        <v>0</v>
      </c>
      <c r="D60" s="160">
        <f t="shared" si="9"/>
        <v>1000</v>
      </c>
      <c r="E60" s="160">
        <f t="shared" si="9"/>
        <v>1000</v>
      </c>
      <c r="F60" s="62"/>
      <c r="G60" s="62"/>
      <c r="H60" s="62"/>
    </row>
    <row r="61" spans="1:8" s="32" customFormat="1" ht="49.5" customHeight="1">
      <c r="A61" s="274" t="s">
        <v>114</v>
      </c>
      <c r="B61" s="140" t="s">
        <v>115</v>
      </c>
      <c r="C61" s="160">
        <v>0</v>
      </c>
      <c r="D61" s="160">
        <v>1000</v>
      </c>
      <c r="E61" s="160">
        <v>1000</v>
      </c>
      <c r="F61" s="62"/>
      <c r="G61" s="62"/>
      <c r="H61" s="62"/>
    </row>
    <row r="62" spans="1:8" s="39" customFormat="1" ht="15.75">
      <c r="A62" s="64" t="s">
        <v>618</v>
      </c>
      <c r="B62" s="125" t="s">
        <v>619</v>
      </c>
      <c r="C62" s="159">
        <f>C63+C66</f>
        <v>222287.47</v>
      </c>
      <c r="D62" s="159">
        <v>0</v>
      </c>
      <c r="E62" s="159">
        <v>0</v>
      </c>
      <c r="F62" s="66"/>
      <c r="G62" s="66"/>
      <c r="H62" s="66"/>
    </row>
    <row r="63" spans="1:8" s="114" customFormat="1" ht="110.25">
      <c r="A63" s="274" t="s">
        <v>653</v>
      </c>
      <c r="B63" s="140" t="s">
        <v>654</v>
      </c>
      <c r="C63" s="160">
        <f>C64</f>
        <v>1641.39</v>
      </c>
      <c r="D63" s="160">
        <f t="shared" ref="D63:E63" si="10">D64</f>
        <v>0</v>
      </c>
      <c r="E63" s="160">
        <f t="shared" si="10"/>
        <v>0</v>
      </c>
      <c r="F63" s="113"/>
      <c r="G63" s="113"/>
      <c r="H63" s="113"/>
    </row>
    <row r="64" spans="1:8" s="114" customFormat="1" ht="78.75">
      <c r="A64" s="274" t="s">
        <v>652</v>
      </c>
      <c r="B64" s="140" t="s">
        <v>651</v>
      </c>
      <c r="C64" s="160">
        <f>C65</f>
        <v>1641.39</v>
      </c>
      <c r="D64" s="160">
        <f t="shared" ref="D64:E64" si="11">D65</f>
        <v>0</v>
      </c>
      <c r="E64" s="160">
        <f t="shared" si="11"/>
        <v>0</v>
      </c>
      <c r="F64" s="113"/>
      <c r="G64" s="113"/>
      <c r="H64" s="113"/>
    </row>
    <row r="65" spans="1:8" s="114" customFormat="1" ht="78.75">
      <c r="A65" s="274" t="s">
        <v>650</v>
      </c>
      <c r="B65" s="140" t="s">
        <v>651</v>
      </c>
      <c r="C65" s="160">
        <v>1641.39</v>
      </c>
      <c r="D65" s="160">
        <v>0</v>
      </c>
      <c r="E65" s="160">
        <v>0</v>
      </c>
      <c r="F65" s="113"/>
      <c r="G65" s="113"/>
      <c r="H65" s="113"/>
    </row>
    <row r="66" spans="1:8" s="32" customFormat="1" ht="63">
      <c r="A66" s="274" t="s">
        <v>621</v>
      </c>
      <c r="B66" s="140" t="s">
        <v>620</v>
      </c>
      <c r="C66" s="160">
        <f>C67</f>
        <v>220646.08</v>
      </c>
      <c r="D66" s="160">
        <v>0</v>
      </c>
      <c r="E66" s="160">
        <v>0</v>
      </c>
      <c r="F66" s="62"/>
      <c r="G66" s="62"/>
      <c r="H66" s="62"/>
    </row>
    <row r="67" spans="1:8" s="32" customFormat="1" ht="47.25">
      <c r="A67" s="274" t="s">
        <v>622</v>
      </c>
      <c r="B67" s="140" t="s">
        <v>624</v>
      </c>
      <c r="C67" s="160">
        <f>C68</f>
        <v>220646.08</v>
      </c>
      <c r="D67" s="160">
        <v>0</v>
      </c>
      <c r="E67" s="160">
        <v>0</v>
      </c>
      <c r="F67" s="62"/>
      <c r="G67" s="62"/>
      <c r="H67" s="62"/>
    </row>
    <row r="68" spans="1:8" s="32" customFormat="1" ht="47.25">
      <c r="A68" s="274" t="s">
        <v>623</v>
      </c>
      <c r="B68" s="140" t="s">
        <v>624</v>
      </c>
      <c r="C68" s="160">
        <v>220646.08</v>
      </c>
      <c r="D68" s="160">
        <v>0</v>
      </c>
      <c r="E68" s="160">
        <v>0</v>
      </c>
      <c r="F68" s="62"/>
      <c r="G68" s="62"/>
      <c r="H68" s="62"/>
    </row>
    <row r="69" spans="1:8" s="39" customFormat="1" ht="15.75">
      <c r="A69" s="64" t="s">
        <v>223</v>
      </c>
      <c r="B69" s="125" t="s">
        <v>227</v>
      </c>
      <c r="C69" s="159">
        <f>C70</f>
        <v>0</v>
      </c>
      <c r="D69" s="159">
        <v>0</v>
      </c>
      <c r="E69" s="159">
        <v>0</v>
      </c>
      <c r="F69" s="66"/>
      <c r="G69" s="66"/>
      <c r="H69" s="66"/>
    </row>
    <row r="70" spans="1:8" s="32" customFormat="1" ht="15.75">
      <c r="A70" s="274" t="s">
        <v>225</v>
      </c>
      <c r="B70" s="140" t="s">
        <v>224</v>
      </c>
      <c r="C70" s="160">
        <f>C71</f>
        <v>0</v>
      </c>
      <c r="D70" s="160">
        <v>0</v>
      </c>
      <c r="E70" s="160">
        <v>0</v>
      </c>
      <c r="F70" s="62"/>
      <c r="G70" s="62"/>
      <c r="H70" s="62"/>
    </row>
    <row r="71" spans="1:8" s="32" customFormat="1" ht="15.75">
      <c r="A71" s="274" t="s">
        <v>226</v>
      </c>
      <c r="B71" s="140" t="s">
        <v>31</v>
      </c>
      <c r="C71" s="160">
        <f>C72</f>
        <v>0</v>
      </c>
      <c r="D71" s="160">
        <v>0</v>
      </c>
      <c r="E71" s="160">
        <v>0</v>
      </c>
      <c r="F71" s="62"/>
      <c r="G71" s="62"/>
      <c r="H71" s="62"/>
    </row>
    <row r="72" spans="1:8" s="32" customFormat="1" ht="15.75">
      <c r="A72" s="274" t="s">
        <v>121</v>
      </c>
      <c r="B72" s="140" t="s">
        <v>31</v>
      </c>
      <c r="C72" s="160">
        <v>0</v>
      </c>
      <c r="D72" s="160">
        <v>0</v>
      </c>
      <c r="E72" s="160">
        <v>0</v>
      </c>
      <c r="F72" s="62"/>
      <c r="G72" s="62"/>
      <c r="H72" s="62"/>
    </row>
    <row r="73" spans="1:8" s="32" customFormat="1" ht="15.75">
      <c r="A73" s="64" t="s">
        <v>19</v>
      </c>
      <c r="B73" s="125" t="s">
        <v>20</v>
      </c>
      <c r="C73" s="159">
        <f>C76+C82+C90+C94+C98+C80</f>
        <v>20547705.919999998</v>
      </c>
      <c r="D73" s="159">
        <f>D75+D82+D90+D94+D98</f>
        <v>10481417.6</v>
      </c>
      <c r="E73" s="159">
        <f>E75+E82+E90+E94+E98</f>
        <v>4286717.5999999996</v>
      </c>
      <c r="F73" s="62"/>
      <c r="G73" s="62"/>
      <c r="H73" s="62"/>
    </row>
    <row r="74" spans="1:8" s="32" customFormat="1" ht="47.25">
      <c r="A74" s="64" t="s">
        <v>170</v>
      </c>
      <c r="B74" s="125" t="s">
        <v>169</v>
      </c>
      <c r="C74" s="159">
        <f>C75+C82+C90+C94</f>
        <v>20483640.919999998</v>
      </c>
      <c r="D74" s="159">
        <f>D75+D82+D90+D94</f>
        <v>10480417.6</v>
      </c>
      <c r="E74" s="159">
        <f>E75+E82+E90+E94</f>
        <v>4285717.5999999996</v>
      </c>
      <c r="F74" s="62"/>
      <c r="G74" s="103"/>
      <c r="H74" s="103"/>
    </row>
    <row r="75" spans="1:8" s="32" customFormat="1" ht="31.5">
      <c r="A75" s="64" t="s">
        <v>355</v>
      </c>
      <c r="B75" s="125" t="s">
        <v>171</v>
      </c>
      <c r="C75" s="159">
        <f>C76+C80</f>
        <v>7186269.8799999999</v>
      </c>
      <c r="D75" s="159">
        <f>D76+D80</f>
        <v>6203100</v>
      </c>
      <c r="E75" s="159">
        <f>E76+E80</f>
        <v>0</v>
      </c>
      <c r="F75" s="62"/>
      <c r="G75" s="69"/>
      <c r="H75" s="69"/>
    </row>
    <row r="76" spans="1:8" s="32" customFormat="1" ht="15.75">
      <c r="A76" s="274" t="s">
        <v>356</v>
      </c>
      <c r="B76" s="140" t="s">
        <v>172</v>
      </c>
      <c r="C76" s="160">
        <f t="shared" ref="C76:E77" si="12">C77</f>
        <v>6690300</v>
      </c>
      <c r="D76" s="160">
        <f t="shared" si="12"/>
        <v>6203100</v>
      </c>
      <c r="E76" s="160">
        <f t="shared" si="12"/>
        <v>0</v>
      </c>
      <c r="F76" s="62"/>
      <c r="G76" s="62"/>
      <c r="H76" s="62"/>
    </row>
    <row r="77" spans="1:8" s="32" customFormat="1" ht="31.5">
      <c r="A77" s="274" t="s">
        <v>357</v>
      </c>
      <c r="B77" s="140" t="s">
        <v>21</v>
      </c>
      <c r="C77" s="160">
        <f t="shared" si="12"/>
        <v>6690300</v>
      </c>
      <c r="D77" s="160">
        <f t="shared" si="12"/>
        <v>6203100</v>
      </c>
      <c r="E77" s="160">
        <f t="shared" si="12"/>
        <v>0</v>
      </c>
      <c r="F77" s="62"/>
      <c r="G77" s="62"/>
      <c r="H77" s="62"/>
    </row>
    <row r="78" spans="1:8" s="32" customFormat="1" ht="31.5">
      <c r="A78" s="274" t="s">
        <v>358</v>
      </c>
      <c r="B78" s="140" t="s">
        <v>21</v>
      </c>
      <c r="C78" s="160">
        <f>безвозм.пост.!C3</f>
        <v>6690300</v>
      </c>
      <c r="D78" s="160">
        <f>безвозм.пост.!D3</f>
        <v>6203100</v>
      </c>
      <c r="E78" s="160">
        <f>безвозм.пост.!E3</f>
        <v>0</v>
      </c>
      <c r="F78" s="62"/>
      <c r="G78" s="62"/>
      <c r="H78" s="62"/>
    </row>
    <row r="79" spans="1:8" s="32" customFormat="1" ht="31.5">
      <c r="A79" s="274" t="s">
        <v>359</v>
      </c>
      <c r="B79" s="140" t="s">
        <v>222</v>
      </c>
      <c r="C79" s="160">
        <f t="shared" ref="C79:E80" si="13">C80</f>
        <v>495969.88</v>
      </c>
      <c r="D79" s="160">
        <f t="shared" si="13"/>
        <v>0</v>
      </c>
      <c r="E79" s="160">
        <f t="shared" si="13"/>
        <v>0</v>
      </c>
      <c r="F79" s="62"/>
      <c r="G79" s="62"/>
      <c r="H79" s="62"/>
    </row>
    <row r="80" spans="1:8" s="32" customFormat="1" ht="31.5">
      <c r="A80" s="274" t="s">
        <v>360</v>
      </c>
      <c r="B80" s="140" t="s">
        <v>108</v>
      </c>
      <c r="C80" s="160">
        <f t="shared" si="13"/>
        <v>495969.88</v>
      </c>
      <c r="D80" s="160">
        <f t="shared" si="13"/>
        <v>0</v>
      </c>
      <c r="E80" s="160">
        <f t="shared" si="13"/>
        <v>0</v>
      </c>
      <c r="F80" s="62"/>
      <c r="G80" s="62"/>
      <c r="H80" s="62"/>
    </row>
    <row r="81" spans="1:8" s="32" customFormat="1" ht="31.5">
      <c r="A81" s="345" t="s">
        <v>361</v>
      </c>
      <c r="B81" s="140" t="s">
        <v>108</v>
      </c>
      <c r="C81" s="160">
        <f>безвозм.пост.!C4</f>
        <v>495969.88</v>
      </c>
      <c r="D81" s="160">
        <f>безвозм.пост.!D4</f>
        <v>0</v>
      </c>
      <c r="E81" s="160">
        <f>безвозм.пост.!E4</f>
        <v>0</v>
      </c>
      <c r="F81" s="62"/>
      <c r="G81" s="62"/>
      <c r="H81" s="62"/>
    </row>
    <row r="82" spans="1:8" s="242" customFormat="1" ht="31.5">
      <c r="A82" s="267" t="s">
        <v>362</v>
      </c>
      <c r="B82" s="125" t="s">
        <v>174</v>
      </c>
      <c r="C82" s="159">
        <f>C83+C86</f>
        <v>1651882</v>
      </c>
      <c r="D82" s="159">
        <f t="shared" ref="D82:E84" si="14">D83</f>
        <v>0</v>
      </c>
      <c r="E82" s="159">
        <f t="shared" si="14"/>
        <v>0</v>
      </c>
      <c r="F82" s="241"/>
      <c r="G82" s="241"/>
      <c r="H82" s="241"/>
    </row>
    <row r="83" spans="1:8" s="32" customFormat="1" ht="15.75">
      <c r="A83" s="271" t="s">
        <v>363</v>
      </c>
      <c r="B83" s="140" t="s">
        <v>173</v>
      </c>
      <c r="C83" s="160">
        <f>C84</f>
        <v>1651882</v>
      </c>
      <c r="D83" s="160">
        <f t="shared" si="14"/>
        <v>0</v>
      </c>
      <c r="E83" s="160">
        <f t="shared" si="14"/>
        <v>0</v>
      </c>
      <c r="F83" s="62"/>
      <c r="G83" s="62"/>
      <c r="H83" s="62"/>
    </row>
    <row r="84" spans="1:8" s="32" customFormat="1" ht="15.75">
      <c r="A84" s="271" t="s">
        <v>364</v>
      </c>
      <c r="B84" s="346" t="s">
        <v>23</v>
      </c>
      <c r="C84" s="160">
        <f>C85</f>
        <v>1651882</v>
      </c>
      <c r="D84" s="160">
        <f t="shared" si="14"/>
        <v>0</v>
      </c>
      <c r="E84" s="160">
        <f t="shared" si="14"/>
        <v>0</v>
      </c>
      <c r="F84" s="62"/>
      <c r="G84" s="62"/>
      <c r="H84" s="62"/>
    </row>
    <row r="85" spans="1:8" s="32" customFormat="1" ht="15.75">
      <c r="A85" s="271" t="s">
        <v>365</v>
      </c>
      <c r="B85" s="346" t="s">
        <v>23</v>
      </c>
      <c r="C85" s="160">
        <f>безвозм.пост.!C9+безвозм.пост.!C20+безвозм.пост.!C16</f>
        <v>1651882</v>
      </c>
      <c r="D85" s="160">
        <f>безвозм.пост.!D9</f>
        <v>0</v>
      </c>
      <c r="E85" s="160">
        <f>безвозм.пост.!E9</f>
        <v>0</v>
      </c>
      <c r="F85" s="62"/>
      <c r="G85" s="62"/>
      <c r="H85" s="62"/>
    </row>
    <row r="86" spans="1:8" s="32" customFormat="1" ht="31.5">
      <c r="A86" s="271" t="s">
        <v>572</v>
      </c>
      <c r="B86" s="140" t="s">
        <v>573</v>
      </c>
      <c r="C86" s="160">
        <f t="shared" ref="C86:E87" si="15">C87</f>
        <v>0</v>
      </c>
      <c r="D86" s="160">
        <f t="shared" si="15"/>
        <v>0</v>
      </c>
      <c r="E86" s="160">
        <f t="shared" si="15"/>
        <v>0</v>
      </c>
      <c r="F86" s="62"/>
      <c r="G86" s="62"/>
      <c r="H86" s="62"/>
    </row>
    <row r="87" spans="1:8" s="32" customFormat="1" ht="31.5">
      <c r="A87" s="393" t="s">
        <v>571</v>
      </c>
      <c r="B87" s="346" t="s">
        <v>569</v>
      </c>
      <c r="C87" s="160">
        <f t="shared" si="15"/>
        <v>0</v>
      </c>
      <c r="D87" s="160">
        <f t="shared" si="15"/>
        <v>0</v>
      </c>
      <c r="E87" s="160">
        <f t="shared" si="15"/>
        <v>0</v>
      </c>
      <c r="F87" s="62"/>
      <c r="G87" s="62"/>
      <c r="H87" s="62"/>
    </row>
    <row r="88" spans="1:8" s="32" customFormat="1" ht="31.5">
      <c r="A88" s="393" t="s">
        <v>570</v>
      </c>
      <c r="B88" s="346" t="s">
        <v>569</v>
      </c>
      <c r="C88" s="160">
        <f>безвозм.пост.!C14</f>
        <v>0</v>
      </c>
      <c r="D88" s="160">
        <f>безвозм.пост.!D12</f>
        <v>0</v>
      </c>
      <c r="E88" s="160">
        <f>безвозм.пост.!E12</f>
        <v>0</v>
      </c>
      <c r="F88" s="62"/>
      <c r="G88" s="62"/>
      <c r="H88" s="62"/>
    </row>
    <row r="89" spans="1:8" s="32" customFormat="1" ht="15.75">
      <c r="A89" s="271"/>
      <c r="B89" s="346"/>
      <c r="C89" s="160"/>
      <c r="D89" s="160"/>
      <c r="E89" s="160"/>
      <c r="F89" s="62"/>
      <c r="G89" s="62"/>
      <c r="H89" s="62"/>
    </row>
    <row r="90" spans="1:8" s="39" customFormat="1" ht="31.5">
      <c r="A90" s="347" t="s">
        <v>366</v>
      </c>
      <c r="B90" s="348" t="s">
        <v>175</v>
      </c>
      <c r="C90" s="159">
        <f t="shared" ref="C90:E92" si="16">C91</f>
        <v>252675</v>
      </c>
      <c r="D90" s="159">
        <f t="shared" si="16"/>
        <v>246500</v>
      </c>
      <c r="E90" s="159">
        <f t="shared" si="16"/>
        <v>254900</v>
      </c>
      <c r="F90" s="66"/>
      <c r="G90" s="66"/>
      <c r="H90" s="66"/>
    </row>
    <row r="91" spans="1:8" s="32" customFormat="1" ht="47.25">
      <c r="A91" s="349" t="s">
        <v>367</v>
      </c>
      <c r="B91" s="346" t="s">
        <v>176</v>
      </c>
      <c r="C91" s="160">
        <f t="shared" si="16"/>
        <v>252675</v>
      </c>
      <c r="D91" s="160">
        <f t="shared" si="16"/>
        <v>246500</v>
      </c>
      <c r="E91" s="160">
        <f t="shared" si="16"/>
        <v>254900</v>
      </c>
      <c r="F91" s="62"/>
      <c r="G91" s="62"/>
      <c r="H91" s="62"/>
    </row>
    <row r="92" spans="1:8" s="32" customFormat="1" ht="47.25">
      <c r="A92" s="349" t="s">
        <v>368</v>
      </c>
      <c r="B92" s="140" t="s">
        <v>22</v>
      </c>
      <c r="C92" s="160">
        <f t="shared" si="16"/>
        <v>252675</v>
      </c>
      <c r="D92" s="160">
        <f t="shared" si="16"/>
        <v>246500</v>
      </c>
      <c r="E92" s="160">
        <f t="shared" si="16"/>
        <v>254900</v>
      </c>
      <c r="F92" s="62"/>
      <c r="G92" s="62"/>
      <c r="H92" s="62"/>
    </row>
    <row r="93" spans="1:8" s="32" customFormat="1" ht="47.25">
      <c r="A93" s="349" t="s">
        <v>369</v>
      </c>
      <c r="B93" s="140" t="s">
        <v>22</v>
      </c>
      <c r="C93" s="160">
        <f>безвозм.пост.!C5</f>
        <v>252675</v>
      </c>
      <c r="D93" s="160">
        <f>безвозм.пост.!D5</f>
        <v>246500</v>
      </c>
      <c r="E93" s="160">
        <f>безвозм.пост.!E5</f>
        <v>254900</v>
      </c>
      <c r="F93" s="62"/>
      <c r="G93" s="62"/>
      <c r="H93" s="62"/>
    </row>
    <row r="94" spans="1:8" s="270" customFormat="1" ht="15.75">
      <c r="A94" s="267" t="s">
        <v>374</v>
      </c>
      <c r="B94" s="268" t="s">
        <v>177</v>
      </c>
      <c r="C94" s="159">
        <f t="shared" ref="C94:E96" si="17">C95</f>
        <v>11392814.039999999</v>
      </c>
      <c r="D94" s="159">
        <f t="shared" si="17"/>
        <v>4030817.6</v>
      </c>
      <c r="E94" s="159">
        <f t="shared" si="17"/>
        <v>4030817.6</v>
      </c>
      <c r="F94" s="269"/>
      <c r="G94" s="269"/>
      <c r="H94" s="269"/>
    </row>
    <row r="95" spans="1:8" s="273" customFormat="1" ht="63">
      <c r="A95" s="271" t="s">
        <v>373</v>
      </c>
      <c r="B95" s="140" t="s">
        <v>178</v>
      </c>
      <c r="C95" s="160">
        <f t="shared" si="17"/>
        <v>11392814.039999999</v>
      </c>
      <c r="D95" s="160">
        <f t="shared" si="17"/>
        <v>4030817.6</v>
      </c>
      <c r="E95" s="160">
        <f t="shared" si="17"/>
        <v>4030817.6</v>
      </c>
      <c r="F95" s="272"/>
      <c r="G95" s="272"/>
      <c r="H95" s="272"/>
    </row>
    <row r="96" spans="1:8" s="273" customFormat="1" ht="78.75">
      <c r="A96" s="274" t="s">
        <v>372</v>
      </c>
      <c r="B96" s="140" t="s">
        <v>24</v>
      </c>
      <c r="C96" s="160">
        <f t="shared" si="17"/>
        <v>11392814.039999999</v>
      </c>
      <c r="D96" s="160">
        <f t="shared" si="17"/>
        <v>4030817.6</v>
      </c>
      <c r="E96" s="160">
        <f t="shared" si="17"/>
        <v>4030817.6</v>
      </c>
      <c r="F96" s="272"/>
      <c r="G96" s="272"/>
      <c r="H96" s="272"/>
    </row>
    <row r="97" spans="1:8" s="273" customFormat="1" ht="78.75">
      <c r="A97" s="274" t="s">
        <v>371</v>
      </c>
      <c r="B97" s="140" t="s">
        <v>24</v>
      </c>
      <c r="C97" s="160">
        <f>безвозм.пост.!C22</f>
        <v>11392814.039999999</v>
      </c>
      <c r="D97" s="160">
        <f>безвозм.пост.!D22</f>
        <v>4030817.6</v>
      </c>
      <c r="E97" s="160">
        <f>безвозм.пост.!E22</f>
        <v>4030817.6</v>
      </c>
      <c r="F97" s="272"/>
      <c r="G97" s="272"/>
      <c r="H97" s="272"/>
    </row>
    <row r="98" spans="1:8" s="39" customFormat="1" ht="31.5">
      <c r="A98" s="350" t="s">
        <v>228</v>
      </c>
      <c r="B98" s="125" t="s">
        <v>375</v>
      </c>
      <c r="C98" s="159">
        <f>C99</f>
        <v>64065</v>
      </c>
      <c r="D98" s="159">
        <f t="shared" ref="D98:E100" si="18">D99</f>
        <v>1000</v>
      </c>
      <c r="E98" s="159">
        <f t="shared" si="18"/>
        <v>1000</v>
      </c>
      <c r="F98" s="66"/>
      <c r="G98" s="66"/>
      <c r="H98" s="66"/>
    </row>
    <row r="99" spans="1:8" s="32" customFormat="1" ht="31.5">
      <c r="A99" s="351" t="s">
        <v>376</v>
      </c>
      <c r="B99" s="352" t="s">
        <v>229</v>
      </c>
      <c r="C99" s="160">
        <f>C100</f>
        <v>64065</v>
      </c>
      <c r="D99" s="160">
        <f t="shared" si="18"/>
        <v>1000</v>
      </c>
      <c r="E99" s="160">
        <f t="shared" si="18"/>
        <v>1000</v>
      </c>
      <c r="F99" s="62"/>
      <c r="G99" s="62"/>
      <c r="H99" s="62"/>
    </row>
    <row r="100" spans="1:8" s="32" customFormat="1" ht="47.25">
      <c r="A100" s="351" t="s">
        <v>377</v>
      </c>
      <c r="B100" s="352" t="s">
        <v>205</v>
      </c>
      <c r="C100" s="160">
        <f>C101</f>
        <v>64065</v>
      </c>
      <c r="D100" s="160">
        <f t="shared" si="18"/>
        <v>1000</v>
      </c>
      <c r="E100" s="160">
        <f t="shared" si="18"/>
        <v>1000</v>
      </c>
      <c r="F100" s="62"/>
      <c r="G100" s="62"/>
      <c r="H100" s="62"/>
    </row>
    <row r="101" spans="1:8" s="32" customFormat="1" ht="47.25">
      <c r="A101" s="351" t="s">
        <v>378</v>
      </c>
      <c r="B101" s="352" t="s">
        <v>205</v>
      </c>
      <c r="C101" s="160">
        <v>64065</v>
      </c>
      <c r="D101" s="160">
        <v>1000</v>
      </c>
      <c r="E101" s="160">
        <v>1000</v>
      </c>
      <c r="F101" s="62"/>
      <c r="G101" s="62"/>
      <c r="H101" s="62"/>
    </row>
    <row r="102" spans="1:8" s="32" customFormat="1" ht="15.75">
      <c r="A102" s="64" t="s">
        <v>25</v>
      </c>
      <c r="B102" s="353"/>
      <c r="C102" s="354">
        <f>C12+C73</f>
        <v>29518638.109999999</v>
      </c>
      <c r="D102" s="354">
        <f>D12+D73</f>
        <v>18235000</v>
      </c>
      <c r="E102" s="354">
        <f>E12+E73</f>
        <v>12186900</v>
      </c>
      <c r="F102" s="62"/>
      <c r="G102" s="62"/>
      <c r="H102" s="68"/>
    </row>
    <row r="103" spans="1:8" s="32" customFormat="1">
      <c r="A103" s="272"/>
      <c r="B103" s="340"/>
      <c r="C103" s="355"/>
      <c r="D103" s="272"/>
      <c r="E103" s="272"/>
      <c r="F103" s="62"/>
      <c r="G103" s="62"/>
      <c r="H103" s="62"/>
    </row>
    <row r="104" spans="1:8" s="32" customFormat="1">
      <c r="A104" s="272"/>
      <c r="B104" s="340"/>
      <c r="C104" s="356"/>
      <c r="D104" s="356"/>
      <c r="E104" s="356"/>
      <c r="F104" s="62"/>
      <c r="G104" s="62"/>
      <c r="H104" s="62"/>
    </row>
    <row r="105" spans="1:8" s="32" customFormat="1">
      <c r="A105" s="272"/>
      <c r="B105" s="340"/>
      <c r="C105" s="357"/>
      <c r="D105" s="357"/>
      <c r="E105" s="357"/>
      <c r="F105" s="62"/>
      <c r="G105" s="62"/>
      <c r="H105" s="62"/>
    </row>
    <row r="106" spans="1:8">
      <c r="C106" s="264"/>
      <c r="D106" s="264"/>
    </row>
    <row r="108" spans="1:8">
      <c r="C108" s="358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55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D11" sqref="D11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484" t="s">
        <v>198</v>
      </c>
      <c r="C1" s="484"/>
      <c r="D1" s="484"/>
    </row>
    <row r="2" spans="1:4" ht="15.75">
      <c r="B2" s="485" t="s">
        <v>33</v>
      </c>
      <c r="C2" s="485"/>
      <c r="D2" s="485"/>
    </row>
    <row r="3" spans="1:4" ht="15.75">
      <c r="B3" s="485" t="s">
        <v>122</v>
      </c>
      <c r="C3" s="485"/>
      <c r="D3" s="485"/>
    </row>
    <row r="4" spans="1:4" ht="15.75">
      <c r="B4" s="485" t="s">
        <v>27</v>
      </c>
      <c r="C4" s="485"/>
      <c r="D4" s="485"/>
    </row>
    <row r="5" spans="1:4" ht="15.75">
      <c r="B5" s="485" t="s">
        <v>28</v>
      </c>
      <c r="C5" s="485"/>
      <c r="D5" s="485"/>
    </row>
    <row r="6" spans="1:4" ht="15.75" customHeight="1">
      <c r="B6" s="476" t="s">
        <v>563</v>
      </c>
      <c r="C6" s="476"/>
      <c r="D6" s="476"/>
    </row>
    <row r="7" spans="1:4" ht="15.75">
      <c r="A7" s="55"/>
      <c r="B7" s="486"/>
      <c r="C7" s="486"/>
      <c r="D7" s="486"/>
    </row>
    <row r="8" spans="1:4" ht="37.5" customHeight="1">
      <c r="A8" s="482" t="s">
        <v>537</v>
      </c>
      <c r="B8" s="482"/>
      <c r="C8" s="483"/>
      <c r="D8" s="483"/>
    </row>
    <row r="9" spans="1:4" ht="41.25" customHeight="1">
      <c r="A9" s="55"/>
      <c r="B9" s="55"/>
      <c r="C9" s="55"/>
      <c r="D9" s="55"/>
    </row>
    <row r="10" spans="1:4" ht="15.75">
      <c r="A10" s="34" t="s">
        <v>34</v>
      </c>
      <c r="B10" s="479" t="s">
        <v>42</v>
      </c>
      <c r="C10" s="480"/>
      <c r="D10" s="481"/>
    </row>
    <row r="11" spans="1:4" ht="15.75">
      <c r="A11" s="56">
        <v>1</v>
      </c>
      <c r="B11" s="56" t="s">
        <v>345</v>
      </c>
      <c r="C11" s="56" t="s">
        <v>428</v>
      </c>
      <c r="D11" s="56" t="s">
        <v>534</v>
      </c>
    </row>
    <row r="12" spans="1:4" ht="31.5">
      <c r="A12" s="57" t="str">
        <f>'Пр. 2'!B78</f>
        <v>Дотации бюджетам сельских поселений на выравнивание бюджетной обеспеченности</v>
      </c>
      <c r="B12" s="48">
        <f>'Пр. 2'!C78</f>
        <v>6690300</v>
      </c>
      <c r="C12" s="48">
        <f>'Пр. 2'!D78</f>
        <v>6203100</v>
      </c>
      <c r="D12" s="48">
        <f>'Пр. 2'!E78</f>
        <v>0</v>
      </c>
    </row>
    <row r="13" spans="1:4" ht="36.75" customHeight="1">
      <c r="A13" s="57" t="s">
        <v>108</v>
      </c>
      <c r="B13" s="48">
        <f>'Пр. 2'!C81</f>
        <v>495969.88</v>
      </c>
      <c r="C13" s="48">
        <f>'Пр. 2'!D81</f>
        <v>0</v>
      </c>
      <c r="D13" s="48">
        <f>'Пр. 2'!E81</f>
        <v>0</v>
      </c>
    </row>
    <row r="14" spans="1:4" ht="15.75">
      <c r="A14" s="54" t="s">
        <v>23</v>
      </c>
      <c r="B14" s="48">
        <f>безвозм.пост.!C9</f>
        <v>929382</v>
      </c>
      <c r="C14" s="48">
        <f>'Пр. 2'!D85</f>
        <v>0</v>
      </c>
      <c r="D14" s="48">
        <f>'Пр. 2'!E85</f>
        <v>0</v>
      </c>
    </row>
    <row r="15" spans="1:4" ht="54" customHeight="1">
      <c r="A15" s="44" t="s">
        <v>22</v>
      </c>
      <c r="B15" s="48">
        <f>'Пр. 2'!C93</f>
        <v>252675</v>
      </c>
      <c r="C15" s="48">
        <f>'Пр. 2'!D93</f>
        <v>246500</v>
      </c>
      <c r="D15" s="48">
        <f>'Пр. 2'!E93</f>
        <v>254900</v>
      </c>
    </row>
    <row r="16" spans="1:4" ht="15.75">
      <c r="A16" s="36" t="s">
        <v>35</v>
      </c>
      <c r="B16" s="58">
        <f>SUM(B12:B15)</f>
        <v>8368326.8799999999</v>
      </c>
      <c r="C16" s="58">
        <f>SUM(C12:C15)</f>
        <v>6449600</v>
      </c>
      <c r="D16" s="58">
        <f>SUM(D12:D15)</f>
        <v>254900</v>
      </c>
    </row>
    <row r="18" spans="2:4">
      <c r="B18" s="28"/>
      <c r="C18" s="28"/>
      <c r="D18" s="28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20" sqref="B20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296" t="s">
        <v>199</v>
      </c>
    </row>
    <row r="2" spans="1:2" ht="15.75">
      <c r="B2" s="297" t="s">
        <v>33</v>
      </c>
    </row>
    <row r="3" spans="1:2" ht="15.75">
      <c r="B3" s="297" t="s">
        <v>109</v>
      </c>
    </row>
    <row r="4" spans="1:2" ht="15.75">
      <c r="B4" s="297" t="s">
        <v>27</v>
      </c>
    </row>
    <row r="5" spans="1:2" ht="15.75">
      <c r="B5" s="297" t="s">
        <v>28</v>
      </c>
    </row>
    <row r="6" spans="1:2" ht="15.75">
      <c r="B6" s="297" t="s">
        <v>429</v>
      </c>
    </row>
    <row r="7" spans="1:2" ht="15.75">
      <c r="B7" s="23"/>
    </row>
    <row r="8" spans="1:2" ht="36.75" customHeight="1">
      <c r="A8" s="487" t="s">
        <v>538</v>
      </c>
      <c r="B8" s="487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154">
        <v>182</v>
      </c>
      <c r="B12" s="9" t="s">
        <v>36</v>
      </c>
    </row>
    <row r="13" spans="1:2" ht="47.25">
      <c r="A13" s="65" t="s">
        <v>6</v>
      </c>
      <c r="B13" s="45" t="s">
        <v>309</v>
      </c>
    </row>
    <row r="14" spans="1:2" ht="63">
      <c r="A14" s="65" t="s">
        <v>7</v>
      </c>
      <c r="B14" s="45" t="s">
        <v>349</v>
      </c>
    </row>
    <row r="15" spans="1:2" ht="31.5">
      <c r="A15" s="65" t="s">
        <v>8</v>
      </c>
      <c r="B15" s="45" t="s">
        <v>37</v>
      </c>
    </row>
    <row r="16" spans="1:2" ht="15.75">
      <c r="A16" s="65" t="s">
        <v>296</v>
      </c>
      <c r="B16" s="45" t="s">
        <v>297</v>
      </c>
    </row>
    <row r="17" spans="1:5" ht="31.5">
      <c r="A17" s="65" t="s">
        <v>11</v>
      </c>
      <c r="B17" s="45" t="s">
        <v>26</v>
      </c>
    </row>
    <row r="18" spans="1:5" ht="31.5">
      <c r="A18" s="65" t="s">
        <v>13</v>
      </c>
      <c r="B18" s="45" t="s">
        <v>14</v>
      </c>
    </row>
    <row r="19" spans="1:5" ht="31.5">
      <c r="A19" s="65" t="s">
        <v>15</v>
      </c>
      <c r="B19" s="45" t="s">
        <v>16</v>
      </c>
    </row>
    <row r="20" spans="1:5" ht="31.5">
      <c r="A20" s="154">
        <v>923</v>
      </c>
      <c r="B20" s="8" t="s">
        <v>120</v>
      </c>
    </row>
    <row r="21" spans="1:5" ht="47.25">
      <c r="A21" s="65" t="s">
        <v>110</v>
      </c>
      <c r="B21" s="45" t="s">
        <v>147</v>
      </c>
    </row>
    <row r="22" spans="1:5" ht="47.25">
      <c r="A22" s="65" t="s">
        <v>111</v>
      </c>
      <c r="B22" s="65" t="s">
        <v>310</v>
      </c>
    </row>
    <row r="23" spans="1:5" ht="15.75">
      <c r="A23" s="65" t="s">
        <v>385</v>
      </c>
      <c r="B23" s="45" t="s">
        <v>112</v>
      </c>
    </row>
    <row r="24" spans="1:5" ht="51" customHeight="1">
      <c r="A24" s="65" t="s">
        <v>113</v>
      </c>
      <c r="B24" s="45" t="s">
        <v>312</v>
      </c>
    </row>
    <row r="25" spans="1:5" ht="31.5">
      <c r="A25" s="65" t="s">
        <v>114</v>
      </c>
      <c r="B25" s="45" t="s">
        <v>115</v>
      </c>
    </row>
    <row r="26" spans="1:5" s="109" customFormat="1" ht="15.75">
      <c r="A26" s="135" t="s">
        <v>148</v>
      </c>
      <c r="B26" s="139" t="s">
        <v>38</v>
      </c>
    </row>
    <row r="27" spans="1:5" s="109" customFormat="1" ht="15.75">
      <c r="A27" s="155" t="s">
        <v>121</v>
      </c>
      <c r="B27" s="140" t="s">
        <v>31</v>
      </c>
    </row>
    <row r="28" spans="1:5" s="109" customFormat="1" ht="47.25">
      <c r="A28" s="135" t="s">
        <v>384</v>
      </c>
      <c r="B28" s="136" t="s">
        <v>383</v>
      </c>
      <c r="E28" s="138"/>
    </row>
    <row r="29" spans="1:5" s="109" customFormat="1" ht="47.25" customHeight="1">
      <c r="A29" s="135" t="s">
        <v>382</v>
      </c>
      <c r="B29" s="137" t="s">
        <v>381</v>
      </c>
    </row>
    <row r="30" spans="1:5" ht="15.75">
      <c r="A30" s="65" t="s">
        <v>358</v>
      </c>
      <c r="B30" s="45" t="s">
        <v>21</v>
      </c>
    </row>
    <row r="31" spans="1:5" ht="15.75">
      <c r="A31" s="142" t="s">
        <v>361</v>
      </c>
      <c r="B31" s="45" t="s">
        <v>108</v>
      </c>
    </row>
    <row r="32" spans="1:5" ht="15.75">
      <c r="A32" s="156" t="s">
        <v>365</v>
      </c>
      <c r="B32" s="53" t="s">
        <v>23</v>
      </c>
    </row>
    <row r="33" spans="1:2" ht="31.5">
      <c r="A33" s="65" t="s">
        <v>369</v>
      </c>
      <c r="B33" s="45" t="s">
        <v>22</v>
      </c>
    </row>
    <row r="34" spans="1:2" ht="31.5">
      <c r="A34" s="157" t="s">
        <v>370</v>
      </c>
      <c r="B34" s="104" t="s">
        <v>307</v>
      </c>
    </row>
    <row r="35" spans="1:2" s="109" customFormat="1" ht="47.25">
      <c r="A35" s="135" t="s">
        <v>380</v>
      </c>
      <c r="B35" s="136" t="s">
        <v>379</v>
      </c>
    </row>
    <row r="36" spans="1:2" ht="47.25">
      <c r="A36" s="65" t="s">
        <v>371</v>
      </c>
      <c r="B36" s="45" t="s">
        <v>24</v>
      </c>
    </row>
    <row r="37" spans="1:2" ht="31.5">
      <c r="A37" s="158" t="s">
        <v>378</v>
      </c>
      <c r="B37" s="67" t="s">
        <v>205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B7" workbookViewId="0">
      <selection activeCell="C13" sqref="C13"/>
    </sheetView>
  </sheetViews>
  <sheetFormatPr defaultRowHeight="15"/>
  <cols>
    <col min="1" max="1" width="28.140625" style="31" customWidth="1"/>
    <col min="2" max="2" width="44.28515625" style="31" customWidth="1"/>
    <col min="3" max="5" width="15.85546875" style="31" customWidth="1"/>
  </cols>
  <sheetData>
    <row r="1" spans="1:5" ht="15.75">
      <c r="B1" s="70"/>
      <c r="C1" s="488" t="s">
        <v>199</v>
      </c>
      <c r="D1" s="488"/>
      <c r="E1" s="488"/>
    </row>
    <row r="2" spans="1:5" ht="15.75">
      <c r="C2" s="486" t="s">
        <v>33</v>
      </c>
      <c r="D2" s="486"/>
      <c r="E2" s="486"/>
    </row>
    <row r="3" spans="1:5" ht="15.75">
      <c r="C3" s="486" t="s">
        <v>109</v>
      </c>
      <c r="D3" s="486"/>
      <c r="E3" s="486"/>
    </row>
    <row r="4" spans="1:5" ht="15.75">
      <c r="C4" s="486" t="s">
        <v>27</v>
      </c>
      <c r="D4" s="486"/>
      <c r="E4" s="486"/>
    </row>
    <row r="5" spans="1:5" ht="15.75">
      <c r="C5" s="486" t="s">
        <v>28</v>
      </c>
      <c r="D5" s="486"/>
      <c r="E5" s="486"/>
    </row>
    <row r="6" spans="1:5" ht="15.75">
      <c r="C6" s="459" t="s">
        <v>563</v>
      </c>
      <c r="D6" s="459"/>
      <c r="E6" s="459"/>
    </row>
    <row r="7" spans="1:5" ht="15.75">
      <c r="B7" s="61"/>
    </row>
    <row r="8" spans="1:5" ht="30" customHeight="1">
      <c r="A8" s="460" t="s">
        <v>539</v>
      </c>
      <c r="B8" s="460"/>
      <c r="C8" s="460"/>
      <c r="D8" s="460"/>
      <c r="E8" s="460"/>
    </row>
    <row r="10" spans="1:5" ht="63">
      <c r="A10" s="34" t="s">
        <v>40</v>
      </c>
      <c r="B10" s="34" t="s">
        <v>41</v>
      </c>
      <c r="C10" s="479" t="s">
        <v>42</v>
      </c>
      <c r="D10" s="480"/>
      <c r="E10" s="481"/>
    </row>
    <row r="11" spans="1:5" ht="21" customHeight="1">
      <c r="A11" s="479"/>
      <c r="B11" s="481"/>
      <c r="C11" s="56" t="s">
        <v>345</v>
      </c>
      <c r="D11" s="56" t="s">
        <v>428</v>
      </c>
      <c r="E11" s="56" t="s">
        <v>534</v>
      </c>
    </row>
    <row r="12" spans="1:5" ht="47.25">
      <c r="A12" s="163" t="s">
        <v>43</v>
      </c>
      <c r="B12" s="142" t="s">
        <v>398</v>
      </c>
      <c r="C12" s="48">
        <f>C19+C14</f>
        <v>1729425.3200000003</v>
      </c>
      <c r="D12" s="48">
        <f>D19+D14</f>
        <v>0</v>
      </c>
      <c r="E12" s="48">
        <f>E19+E14</f>
        <v>0</v>
      </c>
    </row>
    <row r="13" spans="1:5" ht="31.5">
      <c r="A13" s="133" t="s">
        <v>44</v>
      </c>
      <c r="B13" s="142" t="s">
        <v>395</v>
      </c>
      <c r="C13" s="48">
        <f>C23+C18</f>
        <v>1729425.3200000003</v>
      </c>
      <c r="D13" s="48">
        <f>D23+D18</f>
        <v>0</v>
      </c>
      <c r="E13" s="48">
        <f>E23+E18</f>
        <v>0</v>
      </c>
    </row>
    <row r="14" spans="1:5" ht="31.5">
      <c r="A14" s="133" t="s">
        <v>45</v>
      </c>
      <c r="B14" s="142" t="s">
        <v>399</v>
      </c>
      <c r="C14" s="48">
        <f t="shared" ref="C14:E17" si="0">C15</f>
        <v>-29518638.109999999</v>
      </c>
      <c r="D14" s="48">
        <f t="shared" si="0"/>
        <v>-18235000</v>
      </c>
      <c r="E14" s="48">
        <f t="shared" si="0"/>
        <v>-12186900</v>
      </c>
    </row>
    <row r="15" spans="1:5" ht="31.5">
      <c r="A15" s="133" t="s">
        <v>46</v>
      </c>
      <c r="B15" s="142" t="s">
        <v>47</v>
      </c>
      <c r="C15" s="48">
        <f t="shared" si="0"/>
        <v>-29518638.109999999</v>
      </c>
      <c r="D15" s="48">
        <f t="shared" si="0"/>
        <v>-18235000</v>
      </c>
      <c r="E15" s="48">
        <f t="shared" si="0"/>
        <v>-12186900</v>
      </c>
    </row>
    <row r="16" spans="1:5" ht="31.5">
      <c r="A16" s="133" t="s">
        <v>48</v>
      </c>
      <c r="B16" s="142" t="s">
        <v>49</v>
      </c>
      <c r="C16" s="48">
        <f t="shared" si="0"/>
        <v>-29518638.109999999</v>
      </c>
      <c r="D16" s="48">
        <f t="shared" si="0"/>
        <v>-18235000</v>
      </c>
      <c r="E16" s="48">
        <f t="shared" si="0"/>
        <v>-12186900</v>
      </c>
    </row>
    <row r="17" spans="1:5" ht="31.5">
      <c r="A17" s="133" t="s">
        <v>400</v>
      </c>
      <c r="B17" s="142" t="s">
        <v>50</v>
      </c>
      <c r="C17" s="48">
        <f t="shared" si="0"/>
        <v>-29518638.109999999</v>
      </c>
      <c r="D17" s="48">
        <f t="shared" si="0"/>
        <v>-18235000</v>
      </c>
      <c r="E17" s="48">
        <f t="shared" si="0"/>
        <v>-12186900</v>
      </c>
    </row>
    <row r="18" spans="1:5" ht="31.5">
      <c r="A18" s="133" t="s">
        <v>179</v>
      </c>
      <c r="B18" s="142" t="s">
        <v>50</v>
      </c>
      <c r="C18" s="48">
        <f>-'Пр. 2'!C102</f>
        <v>-29518638.109999999</v>
      </c>
      <c r="D18" s="48">
        <f>-'Пр. 2'!D102</f>
        <v>-18235000</v>
      </c>
      <c r="E18" s="48">
        <f>-'Пр. 2'!E102</f>
        <v>-12186900</v>
      </c>
    </row>
    <row r="19" spans="1:5" ht="31.5">
      <c r="A19" s="133" t="s">
        <v>51</v>
      </c>
      <c r="B19" s="142" t="s">
        <v>52</v>
      </c>
      <c r="C19" s="48">
        <f t="shared" ref="C19:E22" si="1">C20</f>
        <v>31248063.43</v>
      </c>
      <c r="D19" s="48">
        <f t="shared" si="1"/>
        <v>18235000</v>
      </c>
      <c r="E19" s="48">
        <f t="shared" si="1"/>
        <v>12186900</v>
      </c>
    </row>
    <row r="20" spans="1:5" ht="31.5">
      <c r="A20" s="133" t="s">
        <v>53</v>
      </c>
      <c r="B20" s="142" t="s">
        <v>54</v>
      </c>
      <c r="C20" s="48">
        <f t="shared" si="1"/>
        <v>31248063.43</v>
      </c>
      <c r="D20" s="48">
        <f t="shared" si="1"/>
        <v>18235000</v>
      </c>
      <c r="E20" s="48">
        <f t="shared" si="1"/>
        <v>12186900</v>
      </c>
    </row>
    <row r="21" spans="1:5" ht="31.5">
      <c r="A21" s="133" t="s">
        <v>55</v>
      </c>
      <c r="B21" s="142" t="s">
        <v>56</v>
      </c>
      <c r="C21" s="48">
        <f t="shared" si="1"/>
        <v>31248063.43</v>
      </c>
      <c r="D21" s="48">
        <f t="shared" si="1"/>
        <v>18235000</v>
      </c>
      <c r="E21" s="48">
        <f t="shared" si="1"/>
        <v>12186900</v>
      </c>
    </row>
    <row r="22" spans="1:5" ht="31.5">
      <c r="A22" s="133" t="s">
        <v>401</v>
      </c>
      <c r="B22" s="142" t="s">
        <v>57</v>
      </c>
      <c r="C22" s="48">
        <f t="shared" si="1"/>
        <v>31248063.43</v>
      </c>
      <c r="D22" s="48">
        <f t="shared" si="1"/>
        <v>18235000</v>
      </c>
      <c r="E22" s="48">
        <f t="shared" si="1"/>
        <v>12186900</v>
      </c>
    </row>
    <row r="23" spans="1:5" ht="31.5">
      <c r="A23" s="133" t="s">
        <v>180</v>
      </c>
      <c r="B23" s="142" t="s">
        <v>57</v>
      </c>
      <c r="C23" s="48">
        <f>'Пр. 7'!G91</f>
        <v>31248063.43</v>
      </c>
      <c r="D23" s="48">
        <f>Пр.8!G75+у.у!A12</f>
        <v>18235000</v>
      </c>
      <c r="E23" s="48">
        <f>Пр.8!H75+у.у!B12</f>
        <v>12186900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для главы</vt:lpstr>
      <vt:lpstr>безвозм.пост.</vt:lpstr>
      <vt:lpstr>пер.ост.</vt:lpstr>
      <vt:lpstr>план работы</vt:lpstr>
      <vt:lpstr>Пр. 1</vt:lpstr>
      <vt:lpstr>Пр. 2</vt:lpstr>
      <vt:lpstr>Пр. 3</vt:lpstr>
      <vt:lpstr>гл.адм</vt:lpstr>
      <vt:lpstr>Пр. 4</vt:lpstr>
      <vt:lpstr>ит.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2022-12-21T11:58:04Z</cp:lastPrinted>
  <dcterms:created xsi:type="dcterms:W3CDTF">2016-06-27T10:52:24Z</dcterms:created>
  <dcterms:modified xsi:type="dcterms:W3CDTF">2022-12-21T12:01:33Z</dcterms:modified>
</cp:coreProperties>
</file>