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6" activeTab="16"/>
  </bookViews>
  <sheets>
    <sheet name="для главы" sheetId="45" state="hidden" r:id="rId1"/>
    <sheet name="табл.к пояс.з." sheetId="29" state="hidden" r:id="rId2"/>
    <sheet name="безвозм.пост." sheetId="25" state="hidden" r:id="rId3"/>
    <sheet name="план работы" sheetId="32" state="hidden" r:id="rId4"/>
    <sheet name="гл.адм" sheetId="27" state="hidden" r:id="rId5"/>
    <sheet name="ит." sheetId="8" state="hidden" r:id="rId6"/>
    <sheet name="Пр. 1" sheetId="2" r:id="rId7"/>
    <sheet name="Пр. 2" sheetId="1" r:id="rId8"/>
    <sheet name="Пр. 3" sheetId="4" r:id="rId9"/>
    <sheet name="Пр. 4" sheetId="16" r:id="rId10"/>
    <sheet name="Пр. 5 " sheetId="30" r:id="rId11"/>
    <sheet name="Пр. 6" sheetId="31" r:id="rId12"/>
    <sheet name="Пр. 7" sheetId="17" r:id="rId13"/>
    <sheet name="Пр.8" sheetId="23" r:id="rId14"/>
    <sheet name="Пр. 9" sheetId="21" r:id="rId15"/>
    <sheet name="Пр. 10" sheetId="19" r:id="rId16"/>
    <sheet name="Пр. 11" sheetId="13" r:id="rId17"/>
    <sheet name="у.у" sheetId="38" state="hidden" r:id="rId18"/>
  </sheets>
  <definedNames>
    <definedName name="_xlnm.Print_Area" localSheetId="2">безвозм.пост.!$B$1:$E$66</definedName>
    <definedName name="_xlnm.Print_Area" localSheetId="0">'для главы'!$B$1:$E$36</definedName>
    <definedName name="_xlnm.Print_Area" localSheetId="3">'план работы'!$A$2:$E$59</definedName>
    <definedName name="_xlnm.Print_Area" localSheetId="9">'Пр. 4'!$A$1:$E$26</definedName>
    <definedName name="_xlnm.Print_Area" localSheetId="12">'Пр. 7'!$A$1:$G$91</definedName>
    <definedName name="_xlnm.Print_Area" localSheetId="13">Пр.8!$A$1:$H$75</definedName>
  </definedNames>
  <calcPr calcId="124519"/>
</workbook>
</file>

<file path=xl/calcChain.xml><?xml version="1.0" encoding="utf-8"?>
<calcChain xmlns="http://schemas.openxmlformats.org/spreadsheetml/2006/main">
  <c r="B14" i="4"/>
  <c r="O36" i="29"/>
  <c r="F9" i="25"/>
  <c r="D82" i="1"/>
  <c r="G70" i="23"/>
  <c r="C11" i="25"/>
  <c r="C10"/>
  <c r="H30" i="23" l="1"/>
  <c r="G30"/>
  <c r="C59" i="1"/>
  <c r="G15" i="23"/>
  <c r="AR21" i="29"/>
  <c r="AT21" s="1"/>
  <c r="AR20"/>
  <c r="AR19"/>
  <c r="AR18"/>
  <c r="AR17"/>
  <c r="AR16"/>
  <c r="AR15"/>
  <c r="AR14"/>
  <c r="AS22"/>
  <c r="AS23" s="1"/>
  <c r="AS24" s="1"/>
  <c r="AT20"/>
  <c r="AT19"/>
  <c r="AT18"/>
  <c r="AT17"/>
  <c r="AT16"/>
  <c r="AT15"/>
  <c r="AT14"/>
  <c r="AS11"/>
  <c r="AR11"/>
  <c r="AR10"/>
  <c r="AR8"/>
  <c r="AR6"/>
  <c r="AR5"/>
  <c r="AT10"/>
  <c r="G71" i="17"/>
  <c r="E10" i="32"/>
  <c r="E50"/>
  <c r="E51"/>
  <c r="E85" i="30"/>
  <c r="AR22" i="29" l="1"/>
  <c r="AR23" s="1"/>
  <c r="AR24" s="1"/>
  <c r="C17" i="1"/>
  <c r="D53" i="29"/>
  <c r="E53"/>
  <c r="D54"/>
  <c r="E54"/>
  <c r="D55"/>
  <c r="E55"/>
  <c r="E52"/>
  <c r="D52"/>
  <c r="H72" i="23"/>
  <c r="H74"/>
  <c r="H60"/>
  <c r="H59"/>
  <c r="H57"/>
  <c r="H52"/>
  <c r="H48"/>
  <c r="H34"/>
  <c r="H27"/>
  <c r="H24"/>
  <c r="H19"/>
  <c r="H18"/>
  <c r="H15"/>
  <c r="D75" i="1"/>
  <c r="E75"/>
  <c r="C75"/>
  <c r="C78"/>
  <c r="C85"/>
  <c r="C82"/>
  <c r="D90"/>
  <c r="E90"/>
  <c r="C90"/>
  <c r="D94"/>
  <c r="E94"/>
  <c r="H22" i="23"/>
  <c r="G22"/>
  <c r="AT22" i="29" l="1"/>
  <c r="G84" i="17"/>
  <c r="G82"/>
  <c r="G79"/>
  <c r="G78"/>
  <c r="G77"/>
  <c r="G75"/>
  <c r="G61"/>
  <c r="G60"/>
  <c r="G56"/>
  <c r="G55"/>
  <c r="G54"/>
  <c r="G53"/>
  <c r="G48"/>
  <c r="G46"/>
  <c r="G45"/>
  <c r="G44"/>
  <c r="G43"/>
  <c r="G41"/>
  <c r="G32"/>
  <c r="G22"/>
  <c r="C33" i="25"/>
  <c r="C34" s="1"/>
  <c r="C25"/>
  <c r="D25" s="1"/>
  <c r="E36"/>
  <c r="E22" s="1"/>
  <c r="H31" i="23"/>
  <c r="C26" i="25" l="1"/>
  <c r="E26" s="1"/>
  <c r="E25"/>
  <c r="M28" i="29"/>
  <c r="M30"/>
  <c r="AF20"/>
  <c r="AF18"/>
  <c r="AF17"/>
  <c r="AF16"/>
  <c r="AF14"/>
  <c r="AF15" s="1"/>
  <c r="AF12"/>
  <c r="AF13" s="1"/>
  <c r="AF10"/>
  <c r="AF9"/>
  <c r="AF8"/>
  <c r="AF6"/>
  <c r="AF7" s="1"/>
  <c r="K37"/>
  <c r="K35"/>
  <c r="K33"/>
  <c r="K30"/>
  <c r="K28" s="1"/>
  <c r="K19"/>
  <c r="K17"/>
  <c r="K15"/>
  <c r="K13"/>
  <c r="K11"/>
  <c r="K9"/>
  <c r="K7"/>
  <c r="K4"/>
  <c r="L18" s="1"/>
  <c r="G19" i="17"/>
  <c r="D26" i="25" l="1"/>
  <c r="AF4" i="29"/>
  <c r="AF5" s="1"/>
  <c r="AF11"/>
  <c r="AF19"/>
  <c r="L20"/>
  <c r="L8"/>
  <c r="L12"/>
  <c r="L16"/>
  <c r="L6"/>
  <c r="L10"/>
  <c r="L14"/>
  <c r="E9" i="32"/>
  <c r="AG14" i="29" l="1"/>
  <c r="AG10"/>
  <c r="AG16"/>
  <c r="AG20"/>
  <c r="AG8"/>
  <c r="AG6"/>
  <c r="AG12"/>
  <c r="AG18"/>
  <c r="L36"/>
  <c r="L38"/>
  <c r="L34"/>
  <c r="L32"/>
  <c r="L30"/>
  <c r="L4"/>
  <c r="H20" i="23"/>
  <c r="AG4" i="29" l="1"/>
  <c r="L28"/>
  <c r="E36" i="32"/>
  <c r="D55" i="1"/>
  <c r="E55"/>
  <c r="D56"/>
  <c r="E56"/>
  <c r="C56"/>
  <c r="C55" s="1"/>
  <c r="C68" l="1"/>
  <c r="C67" s="1"/>
  <c r="C66" s="1"/>
  <c r="E15" i="30" l="1"/>
  <c r="E16"/>
  <c r="E37" i="32"/>
  <c r="E21" i="1"/>
  <c r="D21"/>
  <c r="C21"/>
  <c r="E19" l="1"/>
  <c r="D19"/>
  <c r="C19"/>
  <c r="E63" i="30"/>
  <c r="G89" i="17" l="1"/>
  <c r="E67" i="30"/>
  <c r="E87" l="1"/>
  <c r="E86" s="1"/>
  <c r="E70"/>
  <c r="K6" i="25"/>
  <c r="K7" s="1"/>
  <c r="C84" i="1"/>
  <c r="C83" s="1"/>
  <c r="E85"/>
  <c r="E84" s="1"/>
  <c r="E83" s="1"/>
  <c r="D85"/>
  <c r="D84" s="1"/>
  <c r="D83" s="1"/>
  <c r="F5" i="25"/>
  <c r="K8" l="1"/>
  <c r="E3" i="45"/>
  <c r="D21"/>
  <c r="D17"/>
  <c r="D13"/>
  <c r="C5"/>
  <c r="D5" s="1"/>
  <c r="C18"/>
  <c r="C19" s="1"/>
  <c r="C14"/>
  <c r="C15" s="1"/>
  <c r="E18" l="1"/>
  <c r="E19" s="1"/>
  <c r="E14"/>
  <c r="E15" s="1"/>
  <c r="E6"/>
  <c r="H37" i="23"/>
  <c r="G37"/>
  <c r="D8" i="25"/>
  <c r="G31" i="23" s="1"/>
  <c r="H38"/>
  <c r="E7" i="45" l="1"/>
  <c r="AR3" i="29"/>
  <c r="AT11" s="1"/>
  <c r="C8" i="25"/>
  <c r="G33" i="17" s="1"/>
  <c r="AH20" i="29"/>
  <c r="AH18"/>
  <c r="AH16"/>
  <c r="AH14"/>
  <c r="AH12"/>
  <c r="AH10"/>
  <c r="AH8"/>
  <c r="AH6"/>
  <c r="M19"/>
  <c r="M17"/>
  <c r="M15"/>
  <c r="M13"/>
  <c r="M11"/>
  <c r="M9"/>
  <c r="M7"/>
  <c r="M4"/>
  <c r="E8" i="45" l="1"/>
  <c r="N18" i="29"/>
  <c r="AH4"/>
  <c r="N8"/>
  <c r="N12"/>
  <c r="N16"/>
  <c r="N20"/>
  <c r="N6"/>
  <c r="N10"/>
  <c r="N14"/>
  <c r="AI14" l="1"/>
  <c r="AI18"/>
  <c r="AI10"/>
  <c r="AI8"/>
  <c r="AI20"/>
  <c r="AI12"/>
  <c r="AI6"/>
  <c r="AI16"/>
  <c r="N4"/>
  <c r="M37"/>
  <c r="M35"/>
  <c r="M33"/>
  <c r="AI4" l="1"/>
  <c r="D17" i="1"/>
  <c r="E17"/>
  <c r="E24" i="32"/>
  <c r="E25"/>
  <c r="E39" i="30"/>
  <c r="E38" s="1"/>
  <c r="N36" i="29" l="1"/>
  <c r="N38"/>
  <c r="N34"/>
  <c r="N32"/>
  <c r="N30"/>
  <c r="E61" i="30"/>
  <c r="E60" s="1"/>
  <c r="G50" i="17"/>
  <c r="C30" i="21" s="1"/>
  <c r="E55" i="30" l="1"/>
  <c r="N28" i="29"/>
  <c r="E37" i="30"/>
  <c r="E36" s="1"/>
  <c r="G25" i="17"/>
  <c r="C24" i="21"/>
  <c r="E35" i="30" l="1"/>
  <c r="E46"/>
  <c r="E22"/>
  <c r="G40" i="17"/>
  <c r="F51" i="31"/>
  <c r="F50" s="1"/>
  <c r="E51"/>
  <c r="E50" s="1"/>
  <c r="E59" i="30" l="1"/>
  <c r="E58" s="1"/>
  <c r="E45"/>
  <c r="C26" i="21"/>
  <c r="F49" i="31"/>
  <c r="F48" s="1"/>
  <c r="E49"/>
  <c r="E48" s="1"/>
  <c r="F47"/>
  <c r="F46" s="1"/>
  <c r="E47"/>
  <c r="E46" s="1"/>
  <c r="E27" i="30"/>
  <c r="G21" i="17" l="1"/>
  <c r="H41" i="23" l="1"/>
  <c r="H40" s="1"/>
  <c r="G41"/>
  <c r="G40" s="1"/>
  <c r="G47" i="17"/>
  <c r="C28" i="21" l="1"/>
  <c r="F33" i="31"/>
  <c r="F32" s="1"/>
  <c r="E33"/>
  <c r="E32" s="1"/>
  <c r="E34" i="30"/>
  <c r="E33" s="1"/>
  <c r="H46" i="23" l="1"/>
  <c r="G46"/>
  <c r="C17" i="21"/>
  <c r="C15" i="1"/>
  <c r="C14" s="1"/>
  <c r="F43" i="31"/>
  <c r="E43"/>
  <c r="AS3" i="29" l="1"/>
  <c r="AD20" l="1"/>
  <c r="AD18"/>
  <c r="AH19" s="1"/>
  <c r="AD16"/>
  <c r="AH17" s="1"/>
  <c r="AD14"/>
  <c r="AH15" s="1"/>
  <c r="AD12"/>
  <c r="AH13" s="1"/>
  <c r="AD10"/>
  <c r="AH11" s="1"/>
  <c r="AD8"/>
  <c r="AH9" s="1"/>
  <c r="AD6"/>
  <c r="AH7" s="1"/>
  <c r="I37"/>
  <c r="I35"/>
  <c r="I33"/>
  <c r="I30"/>
  <c r="I19"/>
  <c r="I17"/>
  <c r="I15"/>
  <c r="I13"/>
  <c r="I11"/>
  <c r="I9"/>
  <c r="I7"/>
  <c r="I4"/>
  <c r="M5" s="1"/>
  <c r="G38" i="23"/>
  <c r="J20" i="29" l="1"/>
  <c r="M31"/>
  <c r="G88" i="17"/>
  <c r="I28" i="29"/>
  <c r="J14"/>
  <c r="J6"/>
  <c r="AD4"/>
  <c r="J10"/>
  <c r="J18"/>
  <c r="J8"/>
  <c r="J12"/>
  <c r="J16"/>
  <c r="E51" i="30"/>
  <c r="E84"/>
  <c r="E72" l="1"/>
  <c r="M29" i="29"/>
  <c r="AH5"/>
  <c r="AE10"/>
  <c r="G31" i="17"/>
  <c r="J30" i="29"/>
  <c r="AE16"/>
  <c r="AE14"/>
  <c r="AE18"/>
  <c r="AE8"/>
  <c r="AE20"/>
  <c r="AE12"/>
  <c r="AE6"/>
  <c r="J4"/>
  <c r="J36"/>
  <c r="J32"/>
  <c r="J38"/>
  <c r="J34"/>
  <c r="AE4" l="1"/>
  <c r="J28"/>
  <c r="G7"/>
  <c r="H70" i="23"/>
  <c r="F71" i="31" s="1"/>
  <c r="E71"/>
  <c r="G83" i="17"/>
  <c r="F42" i="31"/>
  <c r="E42"/>
  <c r="F70" l="1"/>
  <c r="E70"/>
  <c r="E50" i="30"/>
  <c r="H69" i="23"/>
  <c r="G69"/>
  <c r="E30" i="31"/>
  <c r="G59" i="17"/>
  <c r="E78" i="1"/>
  <c r="D78"/>
  <c r="E82"/>
  <c r="AT5" i="29"/>
  <c r="AT6"/>
  <c r="AT8" l="1"/>
  <c r="AT3"/>
  <c r="E30" l="1"/>
  <c r="AB20" l="1"/>
  <c r="AB18"/>
  <c r="AB16"/>
  <c r="AB14"/>
  <c r="AB12"/>
  <c r="AB10"/>
  <c r="AB8"/>
  <c r="AD9" s="1"/>
  <c r="AB6"/>
  <c r="Z8"/>
  <c r="G39"/>
  <c r="G37"/>
  <c r="G35"/>
  <c r="G33"/>
  <c r="G30"/>
  <c r="K31" s="1"/>
  <c r="G19"/>
  <c r="G17"/>
  <c r="G15"/>
  <c r="G13"/>
  <c r="G11"/>
  <c r="G9"/>
  <c r="G4"/>
  <c r="H18" l="1"/>
  <c r="K5"/>
  <c r="AD17"/>
  <c r="I31"/>
  <c r="G28"/>
  <c r="K29" s="1"/>
  <c r="AD19"/>
  <c r="AD15"/>
  <c r="AD13"/>
  <c r="AD11"/>
  <c r="I5"/>
  <c r="AD7"/>
  <c r="AB9"/>
  <c r="H8"/>
  <c r="AB4"/>
  <c r="H12"/>
  <c r="H16"/>
  <c r="H20"/>
  <c r="H6"/>
  <c r="H10"/>
  <c r="H14"/>
  <c r="E46" i="32"/>
  <c r="E45" s="1"/>
  <c r="E35" s="1"/>
  <c r="G72" i="17" l="1"/>
  <c r="AD5" i="29"/>
  <c r="I29"/>
  <c r="AC16"/>
  <c r="AC14"/>
  <c r="AC10"/>
  <c r="AC6"/>
  <c r="AC8"/>
  <c r="AC20"/>
  <c r="AC18"/>
  <c r="AC12"/>
  <c r="H38"/>
  <c r="H34"/>
  <c r="H36"/>
  <c r="H32"/>
  <c r="H30"/>
  <c r="H4"/>
  <c r="A12" i="4"/>
  <c r="E24" i="1"/>
  <c r="E23" s="1"/>
  <c r="D24"/>
  <c r="D23" s="1"/>
  <c r="C24"/>
  <c r="C23" s="1"/>
  <c r="G58" i="17"/>
  <c r="G57" s="1"/>
  <c r="G36"/>
  <c r="G68" l="1"/>
  <c r="E62" i="30"/>
  <c r="E4" i="32"/>
  <c r="AC4" i="29"/>
  <c r="H28"/>
  <c r="B13" i="4"/>
  <c r="H68" i="23"/>
  <c r="G68"/>
  <c r="E69" i="30" l="1"/>
  <c r="H56" i="23"/>
  <c r="E57" i="31"/>
  <c r="G67" i="23"/>
  <c r="E54" i="30"/>
  <c r="H39" i="23" l="1"/>
  <c r="G39"/>
  <c r="H44"/>
  <c r="H43" s="1"/>
  <c r="G44"/>
  <c r="G43" s="1"/>
  <c r="D31" i="21" l="1"/>
  <c r="E31"/>
  <c r="H36" i="23"/>
  <c r="H35" s="1"/>
  <c r="G36"/>
  <c r="G35" s="1"/>
  <c r="H65"/>
  <c r="G65"/>
  <c r="D36" i="25"/>
  <c r="D22" s="1"/>
  <c r="H66" i="23" l="1"/>
  <c r="Z20" i="29"/>
  <c r="Z21" s="1"/>
  <c r="Z18"/>
  <c r="AB19" s="1"/>
  <c r="Z16"/>
  <c r="AB17" s="1"/>
  <c r="Z14"/>
  <c r="AB15" s="1"/>
  <c r="Z12"/>
  <c r="AB13" s="1"/>
  <c r="Z10"/>
  <c r="AB11" s="1"/>
  <c r="Z6"/>
  <c r="AB7" s="1"/>
  <c r="X21"/>
  <c r="X19"/>
  <c r="X17"/>
  <c r="X15"/>
  <c r="X13"/>
  <c r="X11"/>
  <c r="Z9"/>
  <c r="X9"/>
  <c r="X7"/>
  <c r="X4"/>
  <c r="Y20" s="1"/>
  <c r="W4"/>
  <c r="C13" i="4"/>
  <c r="D13"/>
  <c r="Y6" i="29" l="1"/>
  <c r="Y10"/>
  <c r="Y14"/>
  <c r="Z13"/>
  <c r="Y18"/>
  <c r="Z19"/>
  <c r="Z17"/>
  <c r="Z15"/>
  <c r="Z11"/>
  <c r="Z7"/>
  <c r="X5"/>
  <c r="Y8"/>
  <c r="Y12"/>
  <c r="Y16"/>
  <c r="Y48"/>
  <c r="H21" i="23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F54" i="31"/>
  <c r="C40" i="1"/>
  <c r="C39" s="1"/>
  <c r="C38" s="1"/>
  <c r="D40"/>
  <c r="D39" s="1"/>
  <c r="D38" s="1"/>
  <c r="E40"/>
  <c r="E39" s="1"/>
  <c r="E38" s="1"/>
  <c r="G42" i="17" l="1"/>
  <c r="G39" s="1"/>
  <c r="F14" i="31"/>
  <c r="F29"/>
  <c r="F53"/>
  <c r="Y4" i="29"/>
  <c r="F35" i="31"/>
  <c r="F25"/>
  <c r="F22"/>
  <c r="E37"/>
  <c r="F44"/>
  <c r="F39" s="1"/>
  <c r="F37"/>
  <c r="F27"/>
  <c r="F19"/>
  <c r="C35" i="1"/>
  <c r="C34" s="1"/>
  <c r="E39" i="29"/>
  <c r="E37"/>
  <c r="E35"/>
  <c r="E33"/>
  <c r="G31"/>
  <c r="A5" i="38" l="1"/>
  <c r="A11" s="1"/>
  <c r="F34" i="31"/>
  <c r="F60"/>
  <c r="F59" s="1"/>
  <c r="F13"/>
  <c r="E28" i="29"/>
  <c r="B5" i="38" l="1"/>
  <c r="B11" s="1"/>
  <c r="G29" i="29"/>
  <c r="F36"/>
  <c r="F62" i="31"/>
  <c r="F61" s="1"/>
  <c r="F38" i="29"/>
  <c r="F34"/>
  <c r="F32"/>
  <c r="F30"/>
  <c r="F28" l="1"/>
  <c r="E21"/>
  <c r="E19"/>
  <c r="E17"/>
  <c r="E15"/>
  <c r="E13"/>
  <c r="E11"/>
  <c r="E9"/>
  <c r="E7"/>
  <c r="E4"/>
  <c r="C4"/>
  <c r="F20" l="1"/>
  <c r="Z4"/>
  <c r="AB5" s="1"/>
  <c r="G5"/>
  <c r="E5"/>
  <c r="F6"/>
  <c r="F8"/>
  <c r="F10"/>
  <c r="F12"/>
  <c r="F14"/>
  <c r="F16"/>
  <c r="F18"/>
  <c r="G23" i="17"/>
  <c r="C18" i="21" s="1"/>
  <c r="G23" i="23"/>
  <c r="D18" i="21" s="1"/>
  <c r="H23" i="23"/>
  <c r="E18" i="21" s="1"/>
  <c r="E62" i="31"/>
  <c r="E60"/>
  <c r="E55"/>
  <c r="E56"/>
  <c r="E54"/>
  <c r="E45"/>
  <c r="E41"/>
  <c r="E40" s="1"/>
  <c r="E36"/>
  <c r="E31"/>
  <c r="E29" s="1"/>
  <c r="E28"/>
  <c r="E24"/>
  <c r="E23"/>
  <c r="E21"/>
  <c r="E20"/>
  <c r="E18"/>
  <c r="E17"/>
  <c r="E16"/>
  <c r="E15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6" i="30"/>
  <c r="E75" s="1"/>
  <c r="E74"/>
  <c r="E73" s="1"/>
  <c r="E71"/>
  <c r="E68"/>
  <c r="E66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65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E53" i="31"/>
  <c r="E27" i="21"/>
  <c r="D27"/>
  <c r="AA18" i="29"/>
  <c r="AA16"/>
  <c r="AA12"/>
  <c r="AA8"/>
  <c r="Z5"/>
  <c r="AA6"/>
  <c r="AA14"/>
  <c r="AA10"/>
  <c r="AA20"/>
  <c r="E14" i="30"/>
  <c r="E25" i="31"/>
  <c r="E35"/>
  <c r="E34" s="1"/>
  <c r="E44"/>
  <c r="E27"/>
  <c r="E59"/>
  <c r="H67" i="23"/>
  <c r="F69" i="31"/>
  <c r="E61"/>
  <c r="E14"/>
  <c r="E19"/>
  <c r="E22"/>
  <c r="E32" i="21"/>
  <c r="E29" s="1"/>
  <c r="F4" i="29"/>
  <c r="E25" i="21"/>
  <c r="S12" i="29" s="1"/>
  <c r="D25" i="21"/>
  <c r="Q12" i="29" s="1"/>
  <c r="G21" i="23"/>
  <c r="G13" s="1"/>
  <c r="C27" i="21"/>
  <c r="E39" i="31" l="1"/>
  <c r="E13"/>
  <c r="AN12" i="29"/>
  <c r="S13"/>
  <c r="AL12"/>
  <c r="H12" i="23"/>
  <c r="G12"/>
  <c r="AA4" i="29"/>
  <c r="F68" i="31"/>
  <c r="G52" i="17"/>
  <c r="C25" i="21"/>
  <c r="G49" i="17" l="1"/>
  <c r="E57" i="30"/>
  <c r="E56" s="1"/>
  <c r="E47" s="1"/>
  <c r="O12" i="29"/>
  <c r="O13" s="1"/>
  <c r="Q13" l="1"/>
  <c r="C31" i="21"/>
  <c r="AJ12" i="29"/>
  <c r="AJ13" s="1"/>
  <c r="G81" i="17" l="1"/>
  <c r="E83" i="30"/>
  <c r="E82" s="1"/>
  <c r="D97" i="1"/>
  <c r="D96" s="1"/>
  <c r="D95" s="1"/>
  <c r="E97"/>
  <c r="E96" s="1"/>
  <c r="E95" s="1"/>
  <c r="C97"/>
  <c r="C96" s="1"/>
  <c r="C95" s="1"/>
  <c r="E69" i="31" l="1"/>
  <c r="E68" s="1"/>
  <c r="E66"/>
  <c r="E80" i="30"/>
  <c r="C64" i="1"/>
  <c r="C63" s="1"/>
  <c r="C62" s="1"/>
  <c r="D77" l="1"/>
  <c r="D76" s="1"/>
  <c r="E77"/>
  <c r="E76" s="1"/>
  <c r="C77"/>
  <c r="C76" s="1"/>
  <c r="G35" i="17" l="1"/>
  <c r="G34" s="1"/>
  <c r="E17" i="21"/>
  <c r="G17" i="17"/>
  <c r="C23" i="21" l="1"/>
  <c r="C22" s="1"/>
  <c r="E26" i="30"/>
  <c r="E13" s="1"/>
  <c r="D17" i="21"/>
  <c r="E33" l="1"/>
  <c r="D33"/>
  <c r="D60" i="1"/>
  <c r="E60"/>
  <c r="C60"/>
  <c r="D53"/>
  <c r="E53"/>
  <c r="C53"/>
  <c r="D48"/>
  <c r="D47" s="1"/>
  <c r="D46" s="1"/>
  <c r="E48"/>
  <c r="E47" s="1"/>
  <c r="E46" s="1"/>
  <c r="C48"/>
  <c r="C47" s="1"/>
  <c r="C46" s="1"/>
  <c r="D43"/>
  <c r="E43"/>
  <c r="C43"/>
  <c r="C42" s="1"/>
  <c r="D35"/>
  <c r="D34" s="1"/>
  <c r="E35"/>
  <c r="E34" s="1"/>
  <c r="D32"/>
  <c r="D31" s="1"/>
  <c r="E32"/>
  <c r="E31" s="1"/>
  <c r="C32"/>
  <c r="C31" s="1"/>
  <c r="D28"/>
  <c r="E28"/>
  <c r="C28"/>
  <c r="D15"/>
  <c r="D14" s="1"/>
  <c r="E15"/>
  <c r="E14" s="1"/>
  <c r="B30" i="29"/>
  <c r="B28" s="1"/>
  <c r="C30"/>
  <c r="D37" i="1" l="1"/>
  <c r="D42"/>
  <c r="E37"/>
  <c r="E42"/>
  <c r="E58"/>
  <c r="E59"/>
  <c r="D58"/>
  <c r="D59"/>
  <c r="C58"/>
  <c r="C37"/>
  <c r="D52"/>
  <c r="D51" s="1"/>
  <c r="C52"/>
  <c r="C51" s="1"/>
  <c r="E52"/>
  <c r="E51" s="1"/>
  <c r="C28" i="29"/>
  <c r="E29" s="1"/>
  <c r="E31"/>
  <c r="E30" i="1"/>
  <c r="E13"/>
  <c r="C30"/>
  <c r="D13"/>
  <c r="D30"/>
  <c r="C39" i="29"/>
  <c r="C37"/>
  <c r="C35"/>
  <c r="C33"/>
  <c r="C31"/>
  <c r="B4"/>
  <c r="C5" s="1"/>
  <c r="C50" i="1" l="1"/>
  <c r="D50"/>
  <c r="E50"/>
  <c r="D38" i="29"/>
  <c r="C13" i="1"/>
  <c r="O32" i="29"/>
  <c r="O33" s="1"/>
  <c r="D34"/>
  <c r="C29"/>
  <c r="D30"/>
  <c r="D36"/>
  <c r="D32"/>
  <c r="D28" l="1"/>
  <c r="Q16" l="1"/>
  <c r="AL16" s="1"/>
  <c r="C81" i="1"/>
  <c r="D81"/>
  <c r="D80" s="1"/>
  <c r="D79" s="1"/>
  <c r="E81"/>
  <c r="E80" s="1"/>
  <c r="E79" s="1"/>
  <c r="C17" i="29"/>
  <c r="C80" i="1" l="1"/>
  <c r="C79" s="1"/>
  <c r="S16" i="29"/>
  <c r="C34" i="21"/>
  <c r="C21" i="29"/>
  <c r="S17" l="1"/>
  <c r="AN16"/>
  <c r="AN17" s="1"/>
  <c r="C33" i="21"/>
  <c r="O16" i="29" s="1"/>
  <c r="O17" s="1"/>
  <c r="C19"/>
  <c r="C15"/>
  <c r="C13"/>
  <c r="C11"/>
  <c r="C9"/>
  <c r="C7"/>
  <c r="E37" i="21"/>
  <c r="S20" i="29" s="1"/>
  <c r="AN20" s="1"/>
  <c r="D37" i="21"/>
  <c r="Q20" i="29" s="1"/>
  <c r="AL20" s="1"/>
  <c r="C38" i="21"/>
  <c r="C37" s="1"/>
  <c r="E15"/>
  <c r="D15"/>
  <c r="C15"/>
  <c r="E89" i="1"/>
  <c r="E88" s="1"/>
  <c r="E87" s="1"/>
  <c r="D89"/>
  <c r="D88" s="1"/>
  <c r="D87" s="1"/>
  <c r="D21" i="21"/>
  <c r="D20" s="1"/>
  <c r="Q8" i="29" s="1"/>
  <c r="AL8" s="1"/>
  <c r="E21" i="21"/>
  <c r="E20" s="1"/>
  <c r="S8" i="29" s="1"/>
  <c r="AN8" s="1"/>
  <c r="G87" i="17"/>
  <c r="G85"/>
  <c r="G63"/>
  <c r="G62" s="1"/>
  <c r="C19" i="21"/>
  <c r="G14" i="17"/>
  <c r="E74" i="1"/>
  <c r="E73" s="1"/>
  <c r="E72" s="1"/>
  <c r="D74"/>
  <c r="D73" s="1"/>
  <c r="D72" s="1"/>
  <c r="C74"/>
  <c r="C73" s="1"/>
  <c r="AN9" i="29" l="1"/>
  <c r="C72" i="1"/>
  <c r="AJ16" i="29"/>
  <c r="AJ17" s="1"/>
  <c r="AN21"/>
  <c r="C32" i="21"/>
  <c r="C29" s="1"/>
  <c r="B15" i="4"/>
  <c r="C89" i="1"/>
  <c r="C88" s="1"/>
  <c r="C87" s="1"/>
  <c r="Q17" i="29"/>
  <c r="D16"/>
  <c r="O20"/>
  <c r="O21" s="1"/>
  <c r="C21" i="21"/>
  <c r="C20" s="1"/>
  <c r="O8" i="29" s="1"/>
  <c r="O9" s="1"/>
  <c r="G30" i="17"/>
  <c r="S9" i="29"/>
  <c r="S21"/>
  <c r="D10"/>
  <c r="D20"/>
  <c r="D6"/>
  <c r="D12"/>
  <c r="D14"/>
  <c r="D8"/>
  <c r="D18"/>
  <c r="C15" i="4"/>
  <c r="D15"/>
  <c r="D14"/>
  <c r="C14"/>
  <c r="C12"/>
  <c r="D12"/>
  <c r="B12"/>
  <c r="E27" i="1"/>
  <c r="D27"/>
  <c r="C27"/>
  <c r="E45"/>
  <c r="S36" i="29" s="1"/>
  <c r="D45" i="1"/>
  <c r="Q36" i="29" s="1"/>
  <c r="C45" i="1"/>
  <c r="D47" i="29" l="1"/>
  <c r="C47"/>
  <c r="B47"/>
  <c r="O37"/>
  <c r="O14"/>
  <c r="O15" s="1"/>
  <c r="AJ8"/>
  <c r="AJ9" s="1"/>
  <c r="Q21"/>
  <c r="AJ20"/>
  <c r="AL17"/>
  <c r="D4"/>
  <c r="B16" i="4"/>
  <c r="D16"/>
  <c r="C16"/>
  <c r="Q9" i="29"/>
  <c r="E26" i="1"/>
  <c r="E12" s="1"/>
  <c r="D26"/>
  <c r="D12" s="1"/>
  <c r="C26"/>
  <c r="C12" s="1"/>
  <c r="AL21" i="29" l="1"/>
  <c r="AJ21"/>
  <c r="AL9"/>
  <c r="S34"/>
  <c r="Q34"/>
  <c r="O34"/>
  <c r="Q37"/>
  <c r="S37"/>
  <c r="E19" i="21"/>
  <c r="D19"/>
  <c r="O30" i="29" l="1"/>
  <c r="O35"/>
  <c r="S35"/>
  <c r="Q35"/>
  <c r="E16" i="21"/>
  <c r="E14" s="1"/>
  <c r="G16" i="17"/>
  <c r="O31" i="29" l="1"/>
  <c r="G13" i="17"/>
  <c r="G12" s="1"/>
  <c r="C16" i="21"/>
  <c r="C14" s="1"/>
  <c r="S14" i="29"/>
  <c r="AN14" s="1"/>
  <c r="D16" i="21"/>
  <c r="D14" s="1"/>
  <c r="S6" i="29"/>
  <c r="AN6" l="1"/>
  <c r="S10"/>
  <c r="AN10" s="1"/>
  <c r="Q14"/>
  <c r="Q10"/>
  <c r="AL10" s="1"/>
  <c r="O10"/>
  <c r="O11" s="1"/>
  <c r="Q6"/>
  <c r="AL14" l="1"/>
  <c r="AN15" s="1"/>
  <c r="Q15"/>
  <c r="O6"/>
  <c r="O7" s="1"/>
  <c r="AL6"/>
  <c r="AN7" s="1"/>
  <c r="AN11"/>
  <c r="S11"/>
  <c r="S15"/>
  <c r="AJ14"/>
  <c r="AJ15" s="1"/>
  <c r="AJ10"/>
  <c r="AJ11" s="1"/>
  <c r="S32"/>
  <c r="Q32"/>
  <c r="Q11"/>
  <c r="S7"/>
  <c r="AJ6" l="1"/>
  <c r="AJ7" s="1"/>
  <c r="Q7"/>
  <c r="AL15"/>
  <c r="AL11"/>
  <c r="Q30"/>
  <c r="Q33"/>
  <c r="S30"/>
  <c r="S33"/>
  <c r="AL7" l="1"/>
  <c r="S31"/>
  <c r="E93" i="1" l="1"/>
  <c r="E92" s="1"/>
  <c r="E91" s="1"/>
  <c r="E70" l="1"/>
  <c r="E71"/>
  <c r="S38" i="29" l="1"/>
  <c r="E99" i="1"/>
  <c r="E18" i="16" l="1"/>
  <c r="D48" i="29"/>
  <c r="S28"/>
  <c r="G48" l="1"/>
  <c r="T38"/>
  <c r="G47"/>
  <c r="T30"/>
  <c r="T34"/>
  <c r="T32"/>
  <c r="D46"/>
  <c r="G46" s="1"/>
  <c r="T36"/>
  <c r="E17" i="16"/>
  <c r="E16" s="1"/>
  <c r="E15" s="1"/>
  <c r="E14" s="1"/>
  <c r="G49" i="29" l="1"/>
  <c r="F15" i="8"/>
  <c r="T28" i="29"/>
  <c r="E78" i="30"/>
  <c r="H63" i="23" l="1"/>
  <c r="C27" i="25" l="1"/>
  <c r="E79" i="30"/>
  <c r="F64" i="31"/>
  <c r="G63" i="23"/>
  <c r="G64" l="1"/>
  <c r="D27" i="25"/>
  <c r="H64" i="23" s="1"/>
  <c r="E27" i="25"/>
  <c r="E64" i="31"/>
  <c r="E65" l="1"/>
  <c r="F65"/>
  <c r="F63" s="1"/>
  <c r="F52" s="1"/>
  <c r="F12" s="1"/>
  <c r="H62" i="23"/>
  <c r="H55" s="1"/>
  <c r="H54" s="1"/>
  <c r="E36" i="21" l="1"/>
  <c r="E35" s="1"/>
  <c r="H53" i="23"/>
  <c r="H75" s="1"/>
  <c r="E40" i="21" l="1"/>
  <c r="S18" i="29"/>
  <c r="C16" i="38"/>
  <c r="E23" i="16"/>
  <c r="S4" i="29" l="1"/>
  <c r="AN18"/>
  <c r="E13" i="16"/>
  <c r="E22"/>
  <c r="E21" s="1"/>
  <c r="E20" s="1"/>
  <c r="E19" s="1"/>
  <c r="T8" i="29" l="1"/>
  <c r="T16"/>
  <c r="T18"/>
  <c r="T12"/>
  <c r="T20"/>
  <c r="AN4"/>
  <c r="AO18" s="1"/>
  <c r="T14"/>
  <c r="T6"/>
  <c r="T10"/>
  <c r="E12" i="16"/>
  <c r="F16" i="8"/>
  <c r="F14" s="1"/>
  <c r="T4" i="29" l="1"/>
  <c r="AO12"/>
  <c r="AO14"/>
  <c r="AO10"/>
  <c r="AO20"/>
  <c r="AO6"/>
  <c r="AO16"/>
  <c r="AO8"/>
  <c r="AO4" l="1"/>
  <c r="G66" i="23"/>
  <c r="G62"/>
  <c r="G55" s="1"/>
  <c r="G54" s="1"/>
  <c r="C22" i="25"/>
  <c r="C37"/>
  <c r="C38" s="1"/>
  <c r="G80" i="17"/>
  <c r="G76" s="1"/>
  <c r="G67" s="1"/>
  <c r="G66" s="1"/>
  <c r="E81" i="30"/>
  <c r="E77"/>
  <c r="E64" s="1"/>
  <c r="E88" s="1"/>
  <c r="E12" s="1"/>
  <c r="F22" i="25" l="1"/>
  <c r="C94" i="1"/>
  <c r="C93" s="1"/>
  <c r="C92" s="1"/>
  <c r="C91" s="1"/>
  <c r="C36" i="21"/>
  <c r="C35" s="1"/>
  <c r="G65" i="17"/>
  <c r="G91" s="1"/>
  <c r="G53" i="23"/>
  <c r="G75" s="1"/>
  <c r="D23" i="16" s="1"/>
  <c r="D36" i="21"/>
  <c r="D35" s="1"/>
  <c r="D93" i="1"/>
  <c r="D92" s="1"/>
  <c r="D91" s="1"/>
  <c r="E67" i="31"/>
  <c r="E63" s="1"/>
  <c r="E52" s="1"/>
  <c r="E12" s="1"/>
  <c r="C71" i="1" l="1"/>
  <c r="C70"/>
  <c r="D71"/>
  <c r="D70"/>
  <c r="O18" i="29"/>
  <c r="C40" i="21"/>
  <c r="D22" i="16"/>
  <c r="D21" s="1"/>
  <c r="D20" s="1"/>
  <c r="D19" s="1"/>
  <c r="D40" i="21"/>
  <c r="Q18" i="29"/>
  <c r="C23" i="16"/>
  <c r="C99" i="1" l="1"/>
  <c r="O38" i="29"/>
  <c r="O19"/>
  <c r="O4"/>
  <c r="AJ18"/>
  <c r="D99" i="1"/>
  <c r="D18" i="16" s="1"/>
  <c r="Q38" i="29"/>
  <c r="C22" i="16"/>
  <c r="C21" s="1"/>
  <c r="C20" s="1"/>
  <c r="C19" s="1"/>
  <c r="S19" i="29"/>
  <c r="Q19"/>
  <c r="AL18"/>
  <c r="Q4"/>
  <c r="E16" i="8"/>
  <c r="C18" i="16" l="1"/>
  <c r="A16" i="38"/>
  <c r="O39" i="29"/>
  <c r="O28"/>
  <c r="B48"/>
  <c r="E48" s="1"/>
  <c r="P38"/>
  <c r="R10"/>
  <c r="Q5"/>
  <c r="R16"/>
  <c r="R12"/>
  <c r="R14"/>
  <c r="R8"/>
  <c r="R6"/>
  <c r="S5"/>
  <c r="R20"/>
  <c r="AL4"/>
  <c r="B16" i="38"/>
  <c r="R18" i="29"/>
  <c r="S39"/>
  <c r="Q28"/>
  <c r="C48"/>
  <c r="Q39"/>
  <c r="P8"/>
  <c r="P10"/>
  <c r="O5"/>
  <c r="P20"/>
  <c r="P6"/>
  <c r="AJ4"/>
  <c r="AK18" s="1"/>
  <c r="P16"/>
  <c r="P14"/>
  <c r="P12"/>
  <c r="D16" i="8"/>
  <c r="AN19" i="29"/>
  <c r="AL19"/>
  <c r="AJ19"/>
  <c r="P18"/>
  <c r="C17" i="16" l="1"/>
  <c r="C16" s="1"/>
  <c r="C15" s="1"/>
  <c r="C13"/>
  <c r="B46" i="29"/>
  <c r="E46" s="1"/>
  <c r="E47"/>
  <c r="O29"/>
  <c r="P30"/>
  <c r="P32"/>
  <c r="P34"/>
  <c r="P36"/>
  <c r="F48"/>
  <c r="AM16"/>
  <c r="AM20"/>
  <c r="AN5"/>
  <c r="AM10"/>
  <c r="AM12"/>
  <c r="AM8"/>
  <c r="AM6"/>
  <c r="AM14"/>
  <c r="AL5"/>
  <c r="R36"/>
  <c r="C46"/>
  <c r="F46" s="1"/>
  <c r="R30"/>
  <c r="R34"/>
  <c r="F47"/>
  <c r="R32"/>
  <c r="Q29"/>
  <c r="S29"/>
  <c r="R4"/>
  <c r="AK8"/>
  <c r="AK12"/>
  <c r="AK6"/>
  <c r="AK16"/>
  <c r="AK20"/>
  <c r="AJ5"/>
  <c r="AK10"/>
  <c r="AK14"/>
  <c r="D17" i="16"/>
  <c r="D16" s="1"/>
  <c r="D15" s="1"/>
  <c r="D14" s="1"/>
  <c r="D13"/>
  <c r="P4" i="29"/>
  <c r="AM18"/>
  <c r="R38"/>
  <c r="E49" l="1"/>
  <c r="C14" i="16"/>
  <c r="C12" s="1"/>
  <c r="P28" i="29"/>
  <c r="AK4"/>
  <c r="E15" i="8"/>
  <c r="E14" s="1"/>
  <c r="D12" i="16"/>
  <c r="F49" i="29"/>
  <c r="AM4"/>
  <c r="R28"/>
  <c r="D15" i="8" l="1"/>
  <c r="D14" s="1"/>
</calcChain>
</file>

<file path=xl/sharedStrings.xml><?xml version="1.0" encoding="utf-8"?>
<sst xmlns="http://schemas.openxmlformats.org/spreadsheetml/2006/main" count="1652" uniqueCount="653">
  <si>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</si>
  <si>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</si>
  <si>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</si>
  <si>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</si>
  <si>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</si>
  <si>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</si>
  <si>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</si>
  <si>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</si>
  <si>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</si>
  <si>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</si>
  <si>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</si>
  <si>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</si>
  <si>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</si>
  <si>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</si>
  <si>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</si>
  <si>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</si>
  <si>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</si>
  <si>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</si>
  <si>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</si>
  <si>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</si>
  <si>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</si>
  <si>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</si>
  <si>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</si>
  <si>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</si>
  <si>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</si>
  <si>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</si>
  <si>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</si>
  <si>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</si>
  <si>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</si>
  <si>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</si>
  <si>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</si>
  <si>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</si>
  <si>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</si>
  <si>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</si>
  <si>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</si>
  <si>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</si>
  <si>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</si>
  <si>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</si>
  <si>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</si>
  <si>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</si>
  <si>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</si>
  <si>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</si>
  <si>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</si>
  <si>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</si>
  <si>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</si>
  <si>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</si>
  <si>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</si>
  <si>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</si>
  <si>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</si>
  <si>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</si>
  <si>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</si>
  <si>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</si>
  <si>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</si>
  <si>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</si>
  <si>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</si>
  <si>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</si>
  <si>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</si>
  <si>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</si>
  <si>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</si>
  <si>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</si>
  <si>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</si>
  <si>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</si>
  <si>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</si>
  <si>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</si>
  <si>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</si>
  <si>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</si>
  <si>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</si>
  <si>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</si>
  <si>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</si>
  <si>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</si>
  <si>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</si>
  <si>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</si>
  <si>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</si>
  <si>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</si>
  <si>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</si>
  <si>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</si>
  <si>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</si>
  <si>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</si>
  <si>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</si>
  <si>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</si>
  <si>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</si>
  <si>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</si>
  <si>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</si>
  <si>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</si>
  <si>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</si>
  <si>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</si>
  <si>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</si>
  <si>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</si>
  <si>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</si>
  <si>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</si>
  <si>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</si>
  <si>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</si>
  <si>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</si>
  <si>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</si>
  <si>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</si>
  <si>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</si>
  <si>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</si>
  <si>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</si>
  <si>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</si>
  <si>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</si>
  <si>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</si>
  <si>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</si>
  <si>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</si>
  <si>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</si>
  <si>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</si>
  <si>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</si>
  <si>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</si>
  <si>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</si>
  <si>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</si>
  <si>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</si>
  <si>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</si>
  <si>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</si>
  <si>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</si>
  <si>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</si>
  <si>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</si>
  <si>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</si>
  <si>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</si>
  <si>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</si>
  <si>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</si>
  <si>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</si>
  <si>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</si>
  <si>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</si>
  <si>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</si>
  <si>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</si>
  <si>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</si>
  <si>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</si>
  <si>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2018 год</t>
  </si>
  <si>
    <t>2019 год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</si>
  <si>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</si>
  <si>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</si>
  <si>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</si>
  <si>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</si>
  <si>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</si>
  <si>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</si>
  <si>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</si>
  <si>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</si>
  <si>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</si>
  <si>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</si>
  <si>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</si>
  <si>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</si>
  <si>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</si>
  <si>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</si>
  <si>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</si>
  <si>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</si>
  <si>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</si>
  <si>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</si>
  <si>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</si>
  <si>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Физическая культура и спорт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</si>
  <si>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</si>
  <si>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</si>
  <si>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</si>
  <si>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</si>
  <si>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2020 год</t>
  </si>
  <si>
    <t>Проект бюджета</t>
  </si>
  <si>
    <t>2017 год</t>
  </si>
  <si>
    <t>сумма, рублей</t>
  </si>
  <si>
    <t>доля в общем объеме расходов, %</t>
  </si>
  <si>
    <t>Расходы, всего</t>
  </si>
  <si>
    <t>% к предыдущему году</t>
  </si>
  <si>
    <t>Национальная безопасность</t>
  </si>
  <si>
    <t>Культура, кинематография</t>
  </si>
  <si>
    <t>Код главного распорядителя</t>
  </si>
  <si>
    <t>Подраздел</t>
  </si>
  <si>
    <t>10</t>
  </si>
  <si>
    <t>доля в общем объеме доходов, %</t>
  </si>
  <si>
    <t>Доходы, всего</t>
  </si>
  <si>
    <t>Налоговые и неналоговые доходы</t>
  </si>
  <si>
    <t>Налоги на имущество</t>
  </si>
  <si>
    <t>Неналоговые доходы</t>
  </si>
  <si>
    <t>Безвозмездные поступления</t>
  </si>
  <si>
    <t>РАСХОДЫ</t>
  </si>
  <si>
    <t xml:space="preserve">ДОХОДЫ 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</si>
  <si>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</si>
  <si>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</si>
  <si>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</si>
  <si>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</si>
  <si>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</si>
  <si>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</si>
  <si>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</si>
  <si>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</si>
  <si>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</si>
  <si>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</si>
  <si>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</si>
  <si>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</si>
  <si>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</si>
  <si>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</si>
  <si>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</si>
  <si>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</si>
  <si>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</si>
  <si>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</si>
  <si>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</si>
  <si>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</si>
  <si>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</si>
  <si>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</si>
  <si>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</si>
  <si>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</si>
  <si>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</si>
  <si>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</si>
  <si>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</si>
  <si>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</si>
  <si>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</si>
  <si>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</si>
  <si>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</si>
  <si>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</si>
  <si>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</si>
  <si>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</si>
  <si>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</si>
  <si>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</si>
  <si>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</si>
  <si>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</si>
  <si>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</si>
  <si>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</si>
  <si>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</si>
  <si>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</si>
  <si>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</si>
  <si>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</si>
  <si>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</si>
  <si>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</si>
  <si>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</si>
  <si>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</si>
  <si>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</si>
  <si>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</si>
  <si>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</si>
  <si>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</si>
  <si>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</si>
  <si>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</si>
  <si>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</si>
  <si>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</si>
  <si>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</si>
  <si>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</si>
  <si>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</si>
  <si>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</si>
  <si>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</si>
  <si>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</si>
  <si>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</si>
  <si>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</si>
  <si>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</si>
  <si>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</si>
  <si>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</si>
  <si>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</si>
  <si>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</si>
  <si>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</si>
  <si>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</si>
  <si>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</si>
  <si>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</si>
  <si>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</si>
  <si>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</si>
  <si>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</si>
  <si>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</si>
  <si>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</si>
  <si>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</si>
  <si>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</si>
  <si>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</si>
  <si>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</si>
  <si>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</si>
  <si>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</si>
  <si>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</si>
  <si>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</si>
  <si>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</si>
  <si>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2021 год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</si>
  <si>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</si>
  <si>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</si>
  <si>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</si>
  <si>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</si>
  <si>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</si>
  <si>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</si>
  <si>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</si>
  <si>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</si>
  <si>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</si>
  <si>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</si>
  <si>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</si>
  <si>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</si>
  <si>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</si>
  <si>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</si>
  <si>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</si>
  <si>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</si>
  <si>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</si>
  <si>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</si>
  <si>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</si>
  <si>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</si>
  <si>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</si>
  <si>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</si>
  <si>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</si>
  <si>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</si>
  <si>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</si>
  <si>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</si>
  <si>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</si>
  <si>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</si>
  <si>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</si>
  <si>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</si>
  <si>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</si>
  <si>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</si>
  <si>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</si>
  <si>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</si>
  <si>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</si>
  <si>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</si>
  <si>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</si>
  <si>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</si>
  <si>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</si>
  <si>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</si>
  <si>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</si>
  <si>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</si>
  <si>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</si>
  <si>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</si>
  <si>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</si>
  <si>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</si>
  <si>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</si>
  <si>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</si>
  <si>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</si>
  <si>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</si>
  <si>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содержание транспорта, з/п рабочих по благоустройству</t>
  </si>
  <si>
    <t>пожарная безопасность</t>
  </si>
  <si>
    <t>детские площадки</t>
  </si>
  <si>
    <t>памятники</t>
  </si>
  <si>
    <t>0111</t>
  </si>
  <si>
    <t>Наименование показателей</t>
  </si>
  <si>
    <t>Уточненный план на 2018 год, тыс.руб.</t>
  </si>
  <si>
    <t>Ожидаемое исполнение года</t>
  </si>
  <si>
    <t>ДОХОДЫ</t>
  </si>
  <si>
    <t>Налоговые доходы</t>
  </si>
  <si>
    <t>в том числе:</t>
  </si>
  <si>
    <t>ВСЕГО ДОХОДОВ</t>
  </si>
  <si>
    <t>Культура и кинематография, средства массовой информации</t>
  </si>
  <si>
    <t>ВСЕГО РАСХОДОВ</t>
  </si>
  <si>
    <t>Дефицит</t>
  </si>
  <si>
    <t>Источники дефицита бюджета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</si>
  <si>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</si>
  <si>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</si>
  <si>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</si>
  <si>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</si>
  <si>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</si>
  <si>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</si>
  <si>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</si>
  <si>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</si>
  <si>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</si>
  <si>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</si>
  <si>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</si>
  <si>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</si>
  <si>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</si>
  <si>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</si>
  <si>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</si>
  <si>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</si>
  <si>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</si>
  <si>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</si>
  <si>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</si>
  <si>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</si>
  <si>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</si>
  <si>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</si>
  <si>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</si>
  <si>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</si>
  <si>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</si>
  <si>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</si>
  <si>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</si>
  <si>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</si>
  <si>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</si>
  <si>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</si>
  <si>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</si>
  <si>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</si>
  <si>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</si>
  <si>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</si>
  <si>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</si>
  <si>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</si>
  <si>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</si>
  <si>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</si>
  <si>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</si>
  <si>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</si>
  <si>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</si>
  <si>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</si>
  <si>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</si>
  <si>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</si>
  <si>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</si>
  <si>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текщий ремонт площадок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</si>
  <si>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</si>
  <si>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</si>
  <si>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</si>
  <si>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</si>
  <si>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</si>
  <si>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</si>
  <si>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</si>
  <si>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</si>
  <si>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</si>
  <si>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</si>
  <si>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</si>
  <si>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</si>
  <si>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</si>
  <si>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</si>
  <si>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</si>
  <si>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</si>
  <si>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</si>
  <si>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</si>
  <si>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</si>
  <si>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</si>
  <si>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</si>
  <si>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</si>
  <si>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</si>
  <si>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</si>
  <si>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</si>
  <si>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</si>
  <si>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</si>
  <si>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</si>
  <si>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</si>
  <si>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</si>
  <si>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</si>
  <si>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</si>
  <si>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</si>
  <si>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</si>
  <si>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</si>
  <si>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</si>
  <si>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</si>
  <si>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</si>
  <si>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</si>
  <si>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</si>
  <si>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</si>
  <si>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</si>
  <si>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</si>
  <si>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</si>
  <si>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</si>
  <si>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</si>
  <si>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</si>
  <si>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</si>
  <si>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</si>
  <si>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</si>
  <si>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</si>
  <si>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</si>
  <si>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</si>
  <si>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</si>
  <si>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</si>
  <si>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</si>
  <si>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</si>
  <si>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</si>
  <si>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тыс.руб.</t>
  </si>
  <si>
    <t>минимальное значение</t>
  </si>
  <si>
    <t>принимаемое к расчету</t>
  </si>
  <si>
    <t>не менее</t>
  </si>
  <si>
    <t>% исполнения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</si>
  <si>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</si>
  <si>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</si>
  <si>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для диаграммы</t>
  </si>
  <si>
    <t>выделить наименование и столбец с данными - вставка - круговая диаграмма - правой кнопкой  добавить подписи данных - снова правой кнопкой формат подписей денных поставить галкой доли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</si>
  <si>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</si>
  <si>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</si>
  <si>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</si>
  <si>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</si>
  <si>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</si>
  <si>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</si>
  <si>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</si>
  <si>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</si>
  <si>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</si>
  <si>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</si>
  <si>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</si>
  <si>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</si>
  <si>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</si>
  <si>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</si>
  <si>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</si>
  <si>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</si>
  <si>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</si>
  <si>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</si>
  <si>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</si>
  <si>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</si>
  <si>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</si>
  <si>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от __________ № __</t>
  </si>
  <si>
    <t>озеленение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</si>
  <si>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</si>
  <si>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</si>
  <si>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</si>
  <si>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</si>
  <si>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</si>
  <si>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</si>
  <si>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</si>
  <si>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</si>
  <si>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</si>
  <si>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</si>
  <si>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</si>
  <si>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</si>
  <si>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</si>
  <si>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</si>
  <si>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</si>
  <si>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</si>
  <si>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</si>
  <si>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</si>
  <si>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</si>
  <si>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</si>
  <si>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</si>
  <si>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</si>
  <si>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</si>
  <si>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</si>
  <si>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</si>
  <si>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</si>
  <si>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</si>
  <si>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</si>
  <si>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</si>
  <si>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</si>
  <si>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</si>
  <si>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</si>
  <si>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</si>
  <si>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</si>
  <si>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</si>
  <si>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</si>
  <si>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</si>
  <si>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</si>
  <si>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</si>
  <si>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</si>
  <si>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</si>
  <si>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</si>
  <si>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</si>
  <si>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</si>
  <si>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</si>
  <si>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</si>
  <si>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</si>
  <si>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</si>
  <si>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</si>
  <si>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</si>
  <si>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</si>
  <si>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</si>
  <si>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</si>
  <si>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</si>
  <si>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</si>
  <si>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</si>
  <si>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</si>
  <si>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</si>
  <si>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</si>
  <si>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</si>
  <si>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</si>
  <si>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</si>
  <si>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</si>
  <si>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</si>
  <si>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</si>
  <si>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</si>
  <si>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</si>
  <si>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</si>
  <si>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</si>
  <si>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</si>
  <si>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</si>
  <si>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</si>
  <si>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</si>
  <si>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</si>
  <si>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</si>
  <si>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</si>
  <si>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</si>
  <si>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</si>
  <si>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</si>
  <si>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</si>
  <si>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</si>
  <si>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</si>
  <si>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</si>
  <si>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</si>
  <si>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</si>
  <si>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</si>
  <si>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к проекту</t>
  </si>
  <si>
    <t>закачка воды в противопожарные водоемы</t>
  </si>
  <si>
    <t>бензин, запчасти</t>
  </si>
  <si>
    <t>2024 год</t>
  </si>
  <si>
    <t xml:space="preserve">Перечень и коды главных администраторов доходов бюджета Лежневского сельского поселения на 2022 год и на плановый период 2023 и 2024 годов
</t>
  </si>
  <si>
    <t>Перечень главных администраторов источников внутреннего финансирования дефицита бюджета Лежневского сельского поселения на 2022 год и на плановый период 2023 и 2024 годов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</si>
  <si>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</si>
  <si>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</si>
  <si>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</si>
  <si>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>%</t>
  </si>
  <si>
    <t>МУНИЦИПАЛЬНАЯ ПРОГРАММА «РАЗВИТИЕ ТЕРРИТОРИИ ЛЕЖНЕВСКОГО СЕЛЬСКОГО ПОСЕЛЕНИЯ НА 2022-2024 ГОДЫ»</t>
  </si>
  <si>
    <t>0130696011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</si>
  <si>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</si>
  <si>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</si>
  <si>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</si>
  <si>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</si>
  <si>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</si>
  <si>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</si>
  <si>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</si>
  <si>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</si>
  <si>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</si>
  <si>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</si>
  <si>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</si>
  <si>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</si>
  <si>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</si>
  <si>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</si>
  <si>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</si>
  <si>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</si>
  <si>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</si>
  <si>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</si>
  <si>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</si>
  <si>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</si>
  <si>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</si>
  <si>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 xml:space="preserve">Подпрограмма "Муниципальное управление" муниципальной программы «Развитие территории Лежневского сельского поселения на 2022-2024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</si>
  <si>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2022-2024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</si>
  <si>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2022-2024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</si>
  <si>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2022-2024 годы» 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</si>
  <si>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</si>
  <si>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</si>
  <si>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</si>
  <si>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</si>
  <si>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</si>
  <si>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</si>
  <si>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</si>
  <si>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</si>
  <si>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</si>
  <si>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</si>
  <si>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</si>
  <si>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</si>
  <si>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</si>
  <si>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</si>
  <si>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</si>
  <si>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</si>
  <si>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</si>
  <si>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</si>
  <si>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</si>
  <si>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</si>
  <si>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</si>
  <si>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</si>
  <si>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</si>
  <si>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</si>
  <si>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</si>
  <si>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Доходы от продажи нематериальных активов, находящихся в собственности сельских поселений</t>
  </si>
  <si>
    <t>000 1 14 04000 00 0000 420</t>
  </si>
  <si>
    <t xml:space="preserve"> Доходы от продажи нематериальных активов</t>
  </si>
  <si>
    <t>000 1 14 04050 10 0000 420</t>
  </si>
  <si>
    <t>923 1 14 04050 10 0000 420</t>
  </si>
  <si>
    <t xml:space="preserve">от  № </t>
  </si>
  <si>
    <t>Нормативы  отчислений  доходов в бюджет Лежневского сельского поселения на 2023 год и на плановый период 2024 и 2025 годов</t>
  </si>
  <si>
    <t>Доходы  бюджета Лежневского сельского поселения по кодам классификации доходов бюджетов на 2023 год и на плановый период 2024 и 2025 годов</t>
  </si>
  <si>
    <t>2025 год</t>
  </si>
  <si>
    <t>Межбюджетные трансферты определенные Лежневскому сельскому поселению на 2023 год и на плановый период 2024 и 2025 годов</t>
  </si>
  <si>
    <t>Источники внутреннего финансирования дефицита бюджета Лежневского сельского поселения на 2023 год и на плановый период 2024 и 2025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</si>
  <si>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2023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</si>
  <si>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2024 и 2025 годов</t>
  </si>
  <si>
    <t>Ведомственная структура расходов бюджета Лежневского сельского поселения на плановый период 2024 и 2025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</si>
  <si>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2023 год и на плановый период 2024 и 2025 годовгодов</t>
  </si>
  <si>
    <t>Программа муниципальных заимствований  Лежневского сельского поселения на 2023 год и на плановый период 2024 и 2025 годов</t>
  </si>
  <si>
    <t>Программа муниципальных гарантий Лежневского сельского поселения на 2023 год и на плановый период 2024 и 2025 годов</t>
  </si>
  <si>
    <t>1.1. Перечень подлежащих предоставлению муниципальных гарантий Лежневского сельского поселения в 2023 - 2025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</si>
  <si>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2023 год и на плановый период 2024 и 2025 годов</t>
  </si>
  <si>
    <t xml:space="preserve">Ведомственная структура расходов бюджета Лежневского сельского поселения на 2013 год </t>
  </si>
  <si>
    <t>2025  год</t>
  </si>
  <si>
    <t>техника (косилка)</t>
  </si>
  <si>
    <t>справочно</t>
  </si>
  <si>
    <t>план работы на 2023 год</t>
  </si>
  <si>
    <t>софинансирования благоустройста "Марьина Роща"</t>
  </si>
  <si>
    <t>Б.Растилково</t>
  </si>
  <si>
    <t>Перепечино</t>
  </si>
  <si>
    <t>Сабуриха</t>
  </si>
  <si>
    <t>Пещериха</t>
  </si>
  <si>
    <t>Увальево</t>
  </si>
  <si>
    <t>Воскресенское</t>
  </si>
  <si>
    <t>забор</t>
  </si>
  <si>
    <t>Воскреснское</t>
  </si>
  <si>
    <t>перенос ЛЭП</t>
  </si>
  <si>
    <t>ремонт клуба</t>
  </si>
  <si>
    <t>Высоково</t>
  </si>
  <si>
    <t>Анисимово</t>
  </si>
  <si>
    <t>Афанасово</t>
  </si>
  <si>
    <t>Смердово</t>
  </si>
  <si>
    <t>Яковлево</t>
  </si>
  <si>
    <t>освещение тротуара Воскресенское/ Колышкино</t>
  </si>
  <si>
    <t>Уточненный план на 2022 год, тыс.руб.</t>
  </si>
  <si>
    <r>
      <t xml:space="preserve">2016-2021, окончательные утвержденные значения (на 31.12), </t>
    </r>
    <r>
      <rPr>
        <b/>
        <sz val="10"/>
        <color theme="1"/>
        <rFont val="Calibri"/>
        <family val="2"/>
        <charset val="204"/>
        <scheme val="minor"/>
      </rPr>
      <t>2022 - утверждено на 01.11.2022</t>
    </r>
    <r>
      <rPr>
        <sz val="10"/>
        <color theme="1"/>
        <rFont val="Calibri"/>
        <family val="2"/>
        <charset val="204"/>
        <scheme val="minor"/>
      </rPr>
      <t>, 2023-2025 -проект</t>
    </r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</si>
</sst>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7" formatCode="0.0"/>
    <numFmt numFmtId="168" formatCode="#,##0.0"/>
    <numFmt numFmtId="169" formatCode="#,##0.00_ ;\-#,##0.00\ "/>
    <numFmt numFmtId="170" formatCode="000000"/>
  </numFmts>
  <fonts count="6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i/>
      <sz val="12"/>
      <color rgb="FF00B0F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i/>
      <sz val="12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9" fillId="0" borderId="10">
      <alignment horizontal="center" vertical="center" shrinkToFit="1"/>
    </xf>
    <xf numFmtId="49" fontId="10" fillId="0" borderId="11">
      <alignment horizontal="left" vertical="center" wrapText="1" indent="1"/>
    </xf>
    <xf numFmtId="49" fontId="17" fillId="0" borderId="17">
      <alignment horizontal="center"/>
    </xf>
    <xf numFmtId="0" fontId="17" fillId="0" borderId="18">
      <alignment horizontal="left" wrapText="1" indent="2"/>
    </xf>
    <xf numFmtId="0" fontId="42" fillId="0" borderId="0">
      <alignment vertical="center"/>
    </xf>
    <xf numFmtId="0" fontId="42" fillId="0" borderId="10">
      <alignment horizontal="center" vertical="center" wrapText="1"/>
    </xf>
    <xf numFmtId="0" fontId="42" fillId="0" borderId="23">
      <alignment horizontal="center" vertical="center" wrapText="1"/>
    </xf>
    <xf numFmtId="49" fontId="43" fillId="0" borderId="14">
      <alignment vertical="center" wrapText="1"/>
    </xf>
    <xf numFmtId="4" fontId="43" fillId="0" borderId="10">
      <alignment horizontal="right" vertical="center" shrinkToFit="1"/>
    </xf>
    <xf numFmtId="49" fontId="44" fillId="0" borderId="24">
      <alignment horizontal="left" vertical="center" wrapText="1" indent="1"/>
    </xf>
    <xf numFmtId="4" fontId="44" fillId="0" borderId="10">
      <alignment horizontal="right" vertical="center" shrinkToFit="1"/>
    </xf>
  </cellStyleXfs>
  <cellXfs count="67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167" fontId="15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167" fontId="15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4" fontId="14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4" fillId="2" borderId="0" xfId="0" applyFont="1" applyFill="1"/>
    <xf numFmtId="0" fontId="12" fillId="2" borderId="0" xfId="0" applyFont="1" applyFill="1"/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Protection="1">
      <protection locked="0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0" fillId="0" borderId="0" xfId="0" applyFont="1"/>
    <xf numFmtId="0" fontId="1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6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 applyFill="1" applyProtection="1">
      <protection locked="0"/>
    </xf>
    <xf numFmtId="0" fontId="21" fillId="0" borderId="1" xfId="0" applyFont="1" applyBorder="1" applyAlignment="1">
      <alignment wrapText="1"/>
    </xf>
    <xf numFmtId="3" fontId="21" fillId="0" borderId="1" xfId="0" applyNumberFormat="1" applyFont="1" applyFill="1" applyBorder="1" applyAlignment="1">
      <alignment horizontal="right"/>
    </xf>
    <xf numFmtId="167" fontId="21" fillId="0" borderId="1" xfId="0" applyNumberFormat="1" applyFont="1" applyFill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167" fontId="22" fillId="0" borderId="1" xfId="0" applyNumberFormat="1" applyFont="1" applyFill="1" applyBorder="1" applyAlignment="1">
      <alignment horizontal="right"/>
    </xf>
    <xf numFmtId="167" fontId="15" fillId="0" borderId="1" xfId="0" applyNumberFormat="1" applyFont="1" applyBorder="1" applyAlignment="1">
      <alignment wrapText="1"/>
    </xf>
    <xf numFmtId="0" fontId="23" fillId="0" borderId="1" xfId="0" applyFont="1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right"/>
    </xf>
    <xf numFmtId="167" fontId="24" fillId="0" borderId="1" xfId="0" applyNumberFormat="1" applyFont="1" applyBorder="1" applyAlignment="1">
      <alignment horizontal="right"/>
    </xf>
    <xf numFmtId="167" fontId="24" fillId="0" borderId="1" xfId="0" applyNumberFormat="1" applyFont="1" applyBorder="1" applyAlignment="1">
      <alignment horizontal="right" wrapText="1"/>
    </xf>
    <xf numFmtId="0" fontId="15" fillId="0" borderId="1" xfId="0" applyFont="1" applyBorder="1" applyAlignment="1">
      <alignment wrapText="1"/>
    </xf>
    <xf numFmtId="3" fontId="23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 wrapText="1"/>
    </xf>
    <xf numFmtId="0" fontId="24" fillId="0" borderId="1" xfId="0" applyFont="1" applyBorder="1" applyAlignment="1">
      <alignment wrapText="1"/>
    </xf>
    <xf numFmtId="168" fontId="24" fillId="0" borderId="1" xfId="0" applyNumberFormat="1" applyFont="1" applyBorder="1" applyAlignment="1">
      <alignment horizontal="right"/>
    </xf>
    <xf numFmtId="167" fontId="24" fillId="0" borderId="1" xfId="0" applyNumberFormat="1" applyFont="1" applyFill="1" applyBorder="1" applyAlignment="1">
      <alignment horizontal="center" vertical="top" wrapText="1"/>
    </xf>
    <xf numFmtId="0" fontId="22" fillId="0" borderId="1" xfId="0" applyFont="1" applyBorder="1" applyAlignment="1">
      <alignment wrapText="1"/>
    </xf>
    <xf numFmtId="3" fontId="22" fillId="0" borderId="1" xfId="0" applyNumberFormat="1" applyFont="1" applyFill="1" applyBorder="1" applyAlignment="1">
      <alignment horizontal="center"/>
    </xf>
    <xf numFmtId="167" fontId="22" fillId="0" borderId="1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wrapText="1"/>
    </xf>
    <xf numFmtId="0" fontId="24" fillId="0" borderId="1" xfId="0" applyFont="1" applyFill="1" applyBorder="1" applyAlignment="1">
      <alignment horizontal="center"/>
    </xf>
    <xf numFmtId="167" fontId="24" fillId="0" borderId="1" xfId="0" applyNumberFormat="1" applyFont="1" applyFill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horizontal="center" wrapText="1"/>
    </xf>
    <xf numFmtId="3" fontId="24" fillId="0" borderId="1" xfId="0" applyNumberFormat="1" applyFont="1" applyFill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>
      <alignment horizontal="center" vertical="top" wrapText="1"/>
    </xf>
    <xf numFmtId="0" fontId="25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6" fillId="0" borderId="0" xfId="0" applyFont="1"/>
    <xf numFmtId="0" fontId="16" fillId="0" borderId="1" xfId="0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6" fillId="0" borderId="5" xfId="0" applyNumberFormat="1" applyFont="1" applyFill="1" applyBorder="1" applyAlignment="1">
      <alignment horizontal="center" vertical="top" wrapText="1"/>
    </xf>
    <xf numFmtId="43" fontId="16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10" fontId="13" fillId="0" borderId="0" xfId="0" applyNumberFormat="1" applyFont="1" applyAlignment="1">
      <alignment horizontal="center" wrapText="1"/>
    </xf>
    <xf numFmtId="9" fontId="13" fillId="0" borderId="0" xfId="0" applyNumberFormat="1" applyFont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top" wrapText="1"/>
    </xf>
    <xf numFmtId="0" fontId="26" fillId="0" borderId="0" xfId="0" applyNumberFormat="1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167" fontId="28" fillId="0" borderId="1" xfId="0" applyNumberFormat="1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167" fontId="24" fillId="0" borderId="1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43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43" fontId="13" fillId="0" borderId="0" xfId="0" applyNumberFormat="1" applyFont="1" applyAlignment="1">
      <alignment horizontal="left" wrapText="1"/>
    </xf>
    <xf numFmtId="0" fontId="24" fillId="0" borderId="1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4" fontId="11" fillId="0" borderId="0" xfId="0" applyNumberFormat="1" applyFont="1" applyAlignment="1">
      <alignment horizontal="center" wrapText="1"/>
    </xf>
    <xf numFmtId="0" fontId="30" fillId="0" borderId="0" xfId="0" applyFont="1"/>
    <xf numFmtId="0" fontId="30" fillId="0" borderId="0" xfId="0" applyFont="1" applyFill="1" applyAlignment="1">
      <alignment horizontal="center"/>
    </xf>
    <xf numFmtId="0" fontId="30" fillId="0" borderId="0" xfId="0" applyFont="1" applyFill="1"/>
    <xf numFmtId="0" fontId="31" fillId="0" borderId="0" xfId="0" applyFont="1" applyFill="1"/>
    <xf numFmtId="0" fontId="32" fillId="0" borderId="0" xfId="0" applyFont="1" applyFill="1"/>
    <xf numFmtId="0" fontId="32" fillId="0" borderId="0" xfId="0" applyFont="1"/>
    <xf numFmtId="167" fontId="32" fillId="0" borderId="0" xfId="0" applyNumberFormat="1" applyFont="1"/>
    <xf numFmtId="0" fontId="23" fillId="0" borderId="0" xfId="0" applyFont="1"/>
    <xf numFmtId="0" fontId="30" fillId="4" borderId="0" xfId="0" applyFont="1" applyFill="1" applyAlignment="1">
      <alignment wrapText="1"/>
    </xf>
    <xf numFmtId="3" fontId="23" fillId="0" borderId="0" xfId="0" applyNumberFormat="1" applyFont="1"/>
    <xf numFmtId="167" fontId="30" fillId="0" borderId="0" xfId="0" applyNumberFormat="1" applyFont="1"/>
    <xf numFmtId="0" fontId="23" fillId="0" borderId="1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wrapText="1"/>
    </xf>
    <xf numFmtId="0" fontId="23" fillId="0" borderId="0" xfId="0" applyFont="1" applyFill="1" applyBorder="1"/>
    <xf numFmtId="4" fontId="34" fillId="0" borderId="1" xfId="0" applyNumberFormat="1" applyFont="1" applyBorder="1" applyAlignment="1">
      <alignment horizontal="center" wrapText="1"/>
    </xf>
    <xf numFmtId="4" fontId="34" fillId="0" borderId="2" xfId="0" applyNumberFormat="1" applyFont="1" applyBorder="1" applyAlignment="1">
      <alignment horizontal="center" wrapText="1"/>
    </xf>
    <xf numFmtId="4" fontId="23" fillId="0" borderId="0" xfId="0" applyNumberFormat="1" applyFont="1" applyFill="1" applyBorder="1"/>
    <xf numFmtId="0" fontId="15" fillId="0" borderId="1" xfId="0" applyFont="1" applyBorder="1"/>
    <xf numFmtId="4" fontId="22" fillId="0" borderId="1" xfId="0" applyNumberFormat="1" applyFont="1" applyBorder="1" applyAlignment="1">
      <alignment horizontal="center" wrapText="1"/>
    </xf>
    <xf numFmtId="4" fontId="24" fillId="0" borderId="1" xfId="0" applyNumberFormat="1" applyFont="1" applyBorder="1" applyAlignment="1">
      <alignment horizontal="right"/>
    </xf>
    <xf numFmtId="4" fontId="24" fillId="0" borderId="1" xfId="0" applyNumberFormat="1" applyFont="1" applyBorder="1" applyAlignment="1">
      <alignment horizontal="center" wrapText="1"/>
    </xf>
    <xf numFmtId="0" fontId="21" fillId="3" borderId="1" xfId="0" applyFont="1" applyFill="1" applyBorder="1" applyAlignment="1">
      <alignment wrapText="1"/>
    </xf>
    <xf numFmtId="0" fontId="2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justify" wrapText="1"/>
    </xf>
    <xf numFmtId="0" fontId="21" fillId="0" borderId="1" xfId="0" applyFont="1" applyBorder="1" applyAlignment="1">
      <alignment horizontal="justify" wrapText="1"/>
    </xf>
    <xf numFmtId="4" fontId="24" fillId="0" borderId="1" xfId="0" applyNumberFormat="1" applyFont="1" applyBorder="1"/>
    <xf numFmtId="0" fontId="35" fillId="0" borderId="0" xfId="0" applyFont="1"/>
    <xf numFmtId="0" fontId="14" fillId="0" borderId="0" xfId="0" applyFont="1" applyFill="1"/>
    <xf numFmtId="0" fontId="0" fillId="0" borderId="0" xfId="0" applyFont="1" applyFill="1"/>
    <xf numFmtId="4" fontId="30" fillId="0" borderId="0" xfId="0" applyNumberFormat="1" applyFont="1" applyFill="1" applyAlignment="1">
      <alignment horizontal="center"/>
    </xf>
    <xf numFmtId="4" fontId="30" fillId="0" borderId="0" xfId="0" applyNumberFormat="1" applyFont="1" applyFill="1"/>
    <xf numFmtId="0" fontId="30" fillId="5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/>
      <protection locked="0"/>
    </xf>
    <xf numFmtId="0" fontId="36" fillId="0" borderId="0" xfId="0" applyFont="1"/>
    <xf numFmtId="0" fontId="1" fillId="0" borderId="1" xfId="0" applyFont="1" applyFill="1" applyBorder="1" applyAlignment="1">
      <alignment horizontal="center" vertical="top" wrapText="1"/>
    </xf>
    <xf numFmtId="43" fontId="18" fillId="0" borderId="1" xfId="1" applyNumberFormat="1" applyFont="1" applyFill="1" applyBorder="1" applyAlignment="1" applyProtection="1">
      <alignment vertical="top" wrapText="1"/>
    </xf>
    <xf numFmtId="0" fontId="37" fillId="0" borderId="0" xfId="0" applyFont="1"/>
    <xf numFmtId="4" fontId="37" fillId="0" borderId="0" xfId="0" applyNumberFormat="1" applyFont="1"/>
    <xf numFmtId="4" fontId="35" fillId="0" borderId="0" xfId="0" applyNumberFormat="1" applyFont="1"/>
    <xf numFmtId="0" fontId="35" fillId="0" borderId="0" xfId="0" applyFont="1" applyFill="1"/>
    <xf numFmtId="4" fontId="35" fillId="0" borderId="0" xfId="0" applyNumberFormat="1" applyFont="1" applyFill="1"/>
    <xf numFmtId="164" fontId="35" fillId="0" borderId="0" xfId="0" applyNumberFormat="1" applyFont="1"/>
    <xf numFmtId="164" fontId="37" fillId="0" borderId="0" xfId="0" applyNumberFormat="1" applyFont="1"/>
    <xf numFmtId="164" fontId="35" fillId="0" borderId="0" xfId="0" applyNumberFormat="1" applyFont="1" applyFill="1"/>
    <xf numFmtId="0" fontId="15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wrapText="1"/>
    </xf>
    <xf numFmtId="4" fontId="29" fillId="0" borderId="1" xfId="0" applyNumberFormat="1" applyFont="1" applyBorder="1" applyAlignment="1">
      <alignment horizontal="center" wrapText="1"/>
    </xf>
    <xf numFmtId="4" fontId="28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39" fillId="0" borderId="0" xfId="0" applyFont="1"/>
    <xf numFmtId="0" fontId="27" fillId="0" borderId="0" xfId="0" applyFont="1"/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0" fontId="8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Alignment="1">
      <alignment horizontal="right"/>
    </xf>
    <xf numFmtId="0" fontId="26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vertical="top" wrapText="1"/>
    </xf>
    <xf numFmtId="43" fontId="16" fillId="0" borderId="1" xfId="1" applyNumberFormat="1" applyFont="1" applyFill="1" applyBorder="1" applyAlignment="1" applyProtection="1">
      <alignment vertical="top" wrapText="1"/>
    </xf>
    <xf numFmtId="0" fontId="26" fillId="0" borderId="0" xfId="0" applyFont="1" applyFill="1" applyAlignment="1">
      <alignment vertical="top"/>
    </xf>
    <xf numFmtId="0" fontId="40" fillId="0" borderId="1" xfId="0" applyFont="1" applyFill="1" applyBorder="1" applyAlignment="1">
      <alignment vertical="top" wrapText="1"/>
    </xf>
    <xf numFmtId="0" fontId="16" fillId="0" borderId="15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41" fillId="0" borderId="0" xfId="0" applyFont="1"/>
    <xf numFmtId="0" fontId="16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47" fillId="4" borderId="1" xfId="0" applyNumberFormat="1" applyFont="1" applyFill="1" applyBorder="1" applyAlignment="1">
      <alignment vertical="top" wrapText="1"/>
    </xf>
    <xf numFmtId="0" fontId="48" fillId="7" borderId="1" xfId="0" applyFont="1" applyFill="1" applyBorder="1" applyAlignment="1">
      <alignment vertical="top" wrapText="1"/>
    </xf>
    <xf numFmtId="4" fontId="48" fillId="7" borderId="1" xfId="0" applyNumberFormat="1" applyFont="1" applyFill="1" applyBorder="1" applyAlignment="1">
      <alignment vertical="top" wrapText="1"/>
    </xf>
    <xf numFmtId="0" fontId="48" fillId="7" borderId="0" xfId="0" applyFont="1" applyFill="1" applyBorder="1" applyAlignment="1">
      <alignment vertical="top"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50" fillId="7" borderId="1" xfId="0" applyNumberFormat="1" applyFont="1" applyFill="1" applyBorder="1" applyAlignment="1">
      <alignment vertical="top" wrapText="1"/>
    </xf>
    <xf numFmtId="0" fontId="4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4" fontId="47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48" fillId="0" borderId="1" xfId="0" applyFont="1" applyBorder="1" applyAlignment="1">
      <alignment vertical="top" wrapText="1"/>
    </xf>
    <xf numFmtId="4" fontId="48" fillId="0" borderId="1" xfId="0" applyNumberFormat="1" applyFont="1" applyBorder="1" applyAlignment="1">
      <alignment vertical="top" wrapText="1"/>
    </xf>
    <xf numFmtId="0" fontId="48" fillId="0" borderId="0" xfId="0" applyFont="1" applyBorder="1" applyAlignment="1">
      <alignment vertical="top" wrapText="1"/>
    </xf>
    <xf numFmtId="0" fontId="16" fillId="6" borderId="1" xfId="0" applyFont="1" applyFill="1" applyBorder="1" applyAlignment="1">
      <alignment vertical="top" wrapText="1"/>
    </xf>
    <xf numFmtId="4" fontId="48" fillId="6" borderId="1" xfId="0" applyNumberFormat="1" applyFont="1" applyFill="1" applyBorder="1" applyAlignment="1">
      <alignment vertical="top" wrapText="1"/>
    </xf>
    <xf numFmtId="0" fontId="16" fillId="6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justify" vertical="top"/>
    </xf>
    <xf numFmtId="4" fontId="23" fillId="0" borderId="0" xfId="0" applyNumberFormat="1" applyFont="1" applyFill="1" applyBorder="1" applyAlignment="1" applyProtection="1">
      <alignment horizontal="center" vertical="top" wrapText="1"/>
      <protection locked="0"/>
    </xf>
    <xf numFmtId="0" fontId="23" fillId="0" borderId="0" xfId="0" applyFont="1" applyFill="1" applyBorder="1" applyAlignment="1" applyProtection="1">
      <alignment vertical="top" wrapText="1"/>
      <protection locked="0"/>
    </xf>
    <xf numFmtId="0" fontId="24" fillId="0" borderId="0" xfId="0" applyFont="1" applyFill="1" applyBorder="1" applyAlignment="1" applyProtection="1">
      <alignment vertical="top" wrapText="1"/>
      <protection locked="0"/>
    </xf>
    <xf numFmtId="4" fontId="24" fillId="0" borderId="0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/>
    </xf>
    <xf numFmtId="0" fontId="51" fillId="0" borderId="0" xfId="0" applyFont="1"/>
    <xf numFmtId="0" fontId="16" fillId="0" borderId="1" xfId="0" applyFont="1" applyBorder="1" applyAlignment="1">
      <alignment wrapText="1"/>
    </xf>
    <xf numFmtId="49" fontId="16" fillId="0" borderId="1" xfId="3" applyFont="1" applyBorder="1" applyAlignment="1" applyProtection="1">
      <alignment horizontal="left" vertical="center" wrapText="1"/>
    </xf>
    <xf numFmtId="170" fontId="16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16" fillId="0" borderId="0" xfId="0" applyFont="1" applyFill="1" applyBorder="1" applyAlignment="1">
      <alignment vertical="top" wrapText="1"/>
    </xf>
    <xf numFmtId="0" fontId="16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0" fontId="18" fillId="0" borderId="1" xfId="3" applyNumberFormat="1" applyFont="1" applyBorder="1" applyAlignment="1" applyProtection="1">
      <alignment horizontal="lef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52" fillId="2" borderId="0" xfId="0" applyFont="1" applyFill="1"/>
    <xf numFmtId="0" fontId="52" fillId="0" borderId="0" xfId="0" applyFont="1"/>
    <xf numFmtId="0" fontId="52" fillId="0" borderId="0" xfId="0" applyFont="1" applyFill="1" applyProtection="1">
      <protection locked="0"/>
    </xf>
    <xf numFmtId="0" fontId="52" fillId="0" borderId="0" xfId="0" applyFo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top" wrapText="1"/>
    </xf>
    <xf numFmtId="49" fontId="40" fillId="0" borderId="1" xfId="0" applyNumberFormat="1" applyFont="1" applyFill="1" applyBorder="1" applyAlignment="1">
      <alignment horizontal="center" vertical="top" wrapText="1"/>
    </xf>
    <xf numFmtId="43" fontId="40" fillId="0" borderId="5" xfId="1" applyNumberFormat="1" applyFont="1" applyFill="1" applyBorder="1" applyAlignment="1">
      <alignment horizontal="center" vertical="top" wrapText="1"/>
    </xf>
    <xf numFmtId="43" fontId="16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49" fontId="53" fillId="0" borderId="1" xfId="0" applyNumberFormat="1" applyFont="1" applyFill="1" applyBorder="1" applyAlignment="1">
      <alignment horizontal="center" vertical="top" wrapText="1"/>
    </xf>
    <xf numFmtId="0" fontId="53" fillId="0" borderId="1" xfId="0" applyFont="1" applyFill="1" applyBorder="1" applyAlignment="1">
      <alignment horizontal="center" vertical="top" wrapText="1"/>
    </xf>
    <xf numFmtId="43" fontId="40" fillId="0" borderId="1" xfId="1" applyNumberFormat="1" applyFont="1" applyFill="1" applyBorder="1" applyAlignment="1">
      <alignment horizontal="center" vertical="top" wrapText="1"/>
    </xf>
    <xf numFmtId="43" fontId="16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top" wrapText="1"/>
    </xf>
    <xf numFmtId="49" fontId="26" fillId="0" borderId="0" xfId="0" applyNumberFormat="1" applyFont="1" applyFill="1"/>
    <xf numFmtId="2" fontId="26" fillId="0" borderId="0" xfId="0" applyNumberFormat="1" applyFont="1" applyFill="1"/>
    <xf numFmtId="43" fontId="26" fillId="0" borderId="0" xfId="0" applyNumberFormat="1" applyFont="1" applyFill="1"/>
    <xf numFmtId="0" fontId="20" fillId="2" borderId="0" xfId="0" applyFont="1" applyFill="1"/>
    <xf numFmtId="4" fontId="20" fillId="0" borderId="0" xfId="0" applyNumberFormat="1" applyFont="1"/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5" fillId="0" borderId="0" xfId="0" applyFont="1" applyFill="1" applyProtection="1">
      <protection locked="0"/>
    </xf>
    <xf numFmtId="0" fontId="25" fillId="0" borderId="0" xfId="0" applyFont="1" applyProtection="1">
      <protection locked="0"/>
    </xf>
    <xf numFmtId="1" fontId="16" fillId="0" borderId="14" xfId="2" applyNumberFormat="1" applyFont="1" applyFill="1" applyBorder="1" applyProtection="1">
      <alignment horizontal="center" vertical="center" shrinkToFit="1"/>
      <protection locked="0"/>
    </xf>
    <xf numFmtId="0" fontId="26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>
      <alignment vertical="top" wrapText="1"/>
    </xf>
    <xf numFmtId="4" fontId="8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top" wrapText="1"/>
    </xf>
    <xf numFmtId="4" fontId="16" fillId="5" borderId="1" xfId="0" applyNumberFormat="1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7" xfId="0" applyFont="1" applyBorder="1" applyAlignment="1">
      <alignment vertical="top" wrapText="1"/>
    </xf>
    <xf numFmtId="2" fontId="30" fillId="0" borderId="0" xfId="0" applyNumberFormat="1" applyFont="1" applyFill="1"/>
    <xf numFmtId="4" fontId="16" fillId="4" borderId="1" xfId="0" applyNumberFormat="1" applyFont="1" applyFill="1" applyBorder="1" applyAlignment="1">
      <alignment horizontal="center" vertical="center"/>
    </xf>
    <xf numFmtId="3" fontId="30" fillId="0" borderId="0" xfId="0" applyNumberFormat="1" applyFont="1"/>
    <xf numFmtId="3" fontId="32" fillId="0" borderId="0" xfId="0" applyNumberFormat="1" applyFont="1" applyFill="1"/>
    <xf numFmtId="3" fontId="31" fillId="0" borderId="0" xfId="0" applyNumberFormat="1" applyFont="1" applyFill="1"/>
    <xf numFmtId="4" fontId="19" fillId="4" borderId="0" xfId="0" applyNumberFormat="1" applyFont="1" applyFill="1"/>
    <xf numFmtId="0" fontId="16" fillId="5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right"/>
    </xf>
    <xf numFmtId="0" fontId="38" fillId="5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center" vertical="top" wrapText="1"/>
    </xf>
    <xf numFmtId="49" fontId="16" fillId="0" borderId="6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4" fontId="16" fillId="0" borderId="6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49" fontId="16" fillId="0" borderId="0" xfId="0" applyNumberFormat="1" applyFont="1" applyFill="1" applyBorder="1" applyAlignment="1">
      <alignment wrapText="1"/>
    </xf>
    <xf numFmtId="166" fontId="16" fillId="0" borderId="0" xfId="0" applyNumberFormat="1" applyFont="1" applyFill="1" applyBorder="1" applyAlignment="1">
      <alignment horizontal="right" wrapText="1"/>
    </xf>
    <xf numFmtId="166" fontId="16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/>
    <xf numFmtId="0" fontId="16" fillId="0" borderId="0" xfId="0" applyFont="1" applyFill="1" applyBorder="1" applyAlignment="1">
      <alignment vertical="top"/>
    </xf>
    <xf numFmtId="166" fontId="16" fillId="0" borderId="0" xfId="0" applyNumberFormat="1" applyFont="1" applyFill="1" applyBorder="1"/>
    <xf numFmtId="49" fontId="16" fillId="0" borderId="0" xfId="0" applyNumberFormat="1" applyFont="1" applyFill="1"/>
    <xf numFmtId="0" fontId="16" fillId="0" borderId="0" xfId="0" applyFont="1" applyFill="1" applyAlignment="1">
      <alignment vertical="top"/>
    </xf>
    <xf numFmtId="166" fontId="16" fillId="0" borderId="0" xfId="0" applyNumberFormat="1" applyFont="1" applyFill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6" fillId="0" borderId="0" xfId="0" applyFont="1" applyFill="1" applyAlignment="1" applyProtection="1">
      <alignment horizontal="right" vertical="top"/>
      <protection locked="0"/>
    </xf>
    <xf numFmtId="0" fontId="26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horizontal="right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justify" vertical="top"/>
    </xf>
    <xf numFmtId="0" fontId="16" fillId="0" borderId="1" xfId="0" applyFont="1" applyFill="1" applyBorder="1"/>
    <xf numFmtId="49" fontId="16" fillId="0" borderId="1" xfId="3" applyFont="1" applyFill="1" applyBorder="1" applyAlignment="1" applyProtection="1">
      <alignment horizontal="left" vertical="top" wrapText="1"/>
      <protection locked="0"/>
    </xf>
    <xf numFmtId="1" fontId="8" fillId="0" borderId="14" xfId="2" applyNumberFormat="1" applyFont="1" applyFill="1" applyBorder="1" applyProtection="1">
      <alignment horizontal="center" vertical="center" shrinkToFit="1"/>
      <protection locked="0"/>
    </xf>
    <xf numFmtId="49" fontId="8" fillId="0" borderId="1" xfId="3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7" xfId="4" applyNumberFormat="1" applyFont="1" applyFill="1" applyAlignment="1" applyProtection="1">
      <alignment horizontal="center" vertical="center"/>
    </xf>
    <xf numFmtId="49" fontId="16" fillId="0" borderId="17" xfId="4" applyNumberFormat="1" applyFont="1" applyFill="1" applyAlignment="1" applyProtection="1">
      <alignment horizontal="center" vertical="center"/>
    </xf>
    <xf numFmtId="0" fontId="16" fillId="0" borderId="18" xfId="5" applyNumberFormat="1" applyFont="1" applyFill="1" applyAlignment="1" applyProtection="1">
      <alignment horizontal="left" wrapText="1"/>
    </xf>
    <xf numFmtId="0" fontId="16" fillId="4" borderId="1" xfId="0" applyFont="1" applyFill="1" applyBorder="1" applyAlignment="1" applyProtection="1">
      <alignment vertical="top" wrapText="1"/>
      <protection locked="0"/>
    </xf>
    <xf numFmtId="4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26" fillId="0" borderId="0" xfId="0" applyNumberFormat="1" applyFont="1" applyFill="1" applyProtection="1">
      <protection locked="0"/>
    </xf>
    <xf numFmtId="43" fontId="26" fillId="0" borderId="0" xfId="0" applyNumberFormat="1" applyFont="1" applyFill="1" applyProtection="1">
      <protection locked="0"/>
    </xf>
    <xf numFmtId="4" fontId="26" fillId="0" borderId="0" xfId="0" applyNumberFormat="1" applyFont="1" applyFill="1" applyProtection="1">
      <protection locked="0"/>
    </xf>
    <xf numFmtId="4" fontId="26" fillId="0" borderId="0" xfId="0" applyNumberFormat="1" applyFont="1" applyFill="1"/>
    <xf numFmtId="0" fontId="26" fillId="0" borderId="0" xfId="0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right"/>
    </xf>
    <xf numFmtId="43" fontId="16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6" fillId="0" borderId="1" xfId="1" applyNumberFormat="1" applyFont="1" applyFill="1" applyBorder="1" applyAlignment="1" applyProtection="1">
      <alignment horizontal="center" vertical="top" wrapText="1"/>
    </xf>
    <xf numFmtId="49" fontId="16" fillId="0" borderId="15" xfId="0" applyNumberFormat="1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vertical="top" wrapText="1"/>
    </xf>
    <xf numFmtId="49" fontId="40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49" fontId="16" fillId="0" borderId="6" xfId="0" applyNumberFormat="1" applyFont="1" applyFill="1" applyBorder="1" applyAlignment="1">
      <alignment horizontal="center" vertical="top" wrapText="1"/>
    </xf>
    <xf numFmtId="43" fontId="16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8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8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8" fillId="0" borderId="1" xfId="0" applyNumberFormat="1" applyFont="1" applyFill="1" applyBorder="1" applyAlignment="1">
      <alignment horizontal="center" vertical="top"/>
    </xf>
    <xf numFmtId="0" fontId="18" fillId="0" borderId="0" xfId="0" applyFont="1" applyFill="1"/>
    <xf numFmtId="4" fontId="18" fillId="0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1" xfId="0" applyFont="1" applyFill="1" applyBorder="1" applyAlignment="1">
      <alignment vertical="top" wrapText="1"/>
    </xf>
    <xf numFmtId="4" fontId="16" fillId="4" borderId="1" xfId="0" applyNumberFormat="1" applyFont="1" applyFill="1" applyBorder="1" applyAlignment="1">
      <alignment horizontal="center" vertical="top" wrapText="1"/>
    </xf>
    <xf numFmtId="0" fontId="54" fillId="0" borderId="0" xfId="0" applyFont="1"/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" fontId="14" fillId="0" borderId="0" xfId="0" applyNumberFormat="1" applyFont="1" applyAlignment="1">
      <alignment horizontal="right"/>
    </xf>
    <xf numFmtId="4" fontId="25" fillId="0" borderId="0" xfId="0" applyNumberFormat="1" applyFont="1"/>
    <xf numFmtId="0" fontId="26" fillId="2" borderId="0" xfId="0" applyFont="1" applyFill="1"/>
    <xf numFmtId="4" fontId="1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6" fillId="0" borderId="7" xfId="0" applyFont="1" applyFill="1" applyBorder="1" applyAlignment="1">
      <alignment vertical="top" wrapText="1"/>
    </xf>
    <xf numFmtId="0" fontId="55" fillId="0" borderId="0" xfId="0" applyFont="1"/>
    <xf numFmtId="0" fontId="16" fillId="0" borderId="5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4" fontId="8" fillId="9" borderId="1" xfId="0" applyNumberFormat="1" applyFont="1" applyFill="1" applyBorder="1" applyAlignment="1">
      <alignment vertical="top" wrapText="1"/>
    </xf>
    <xf numFmtId="0" fontId="8" fillId="9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30" fillId="0" borderId="0" xfId="0" applyFont="1" applyFill="1" applyAlignment="1">
      <alignment horizontal="center"/>
    </xf>
    <xf numFmtId="0" fontId="24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167" fontId="28" fillId="0" borderId="1" xfId="0" applyNumberFormat="1" applyFont="1" applyFill="1" applyBorder="1" applyAlignment="1">
      <alignment horizontal="center" vertical="top" wrapText="1"/>
    </xf>
    <xf numFmtId="3" fontId="29" fillId="0" borderId="1" xfId="0" applyNumberFormat="1" applyFont="1" applyFill="1" applyBorder="1" applyAlignment="1">
      <alignment horizontal="right"/>
    </xf>
    <xf numFmtId="167" fontId="29" fillId="0" borderId="1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9" fillId="0" borderId="1" xfId="0" applyNumberFormat="1" applyFont="1" applyFill="1" applyBorder="1" applyAlignment="1">
      <alignment horizontal="center"/>
    </xf>
    <xf numFmtId="167" fontId="29" fillId="0" borderId="1" xfId="0" applyNumberFormat="1" applyFont="1" applyBorder="1" applyAlignment="1">
      <alignment horizontal="center"/>
    </xf>
    <xf numFmtId="167" fontId="28" fillId="0" borderId="1" xfId="0" applyNumberFormat="1" applyFont="1" applyFill="1" applyBorder="1" applyAlignment="1">
      <alignment horizontal="center"/>
    </xf>
    <xf numFmtId="3" fontId="28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45" fillId="0" borderId="0" xfId="0" applyNumberFormat="1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top" wrapText="1"/>
    </xf>
    <xf numFmtId="4" fontId="56" fillId="0" borderId="1" xfId="0" applyNumberFormat="1" applyFont="1" applyBorder="1" applyAlignment="1">
      <alignment vertical="top" wrapText="1"/>
    </xf>
    <xf numFmtId="0" fontId="38" fillId="0" borderId="1" xfId="0" applyFont="1" applyBorder="1" applyAlignment="1">
      <alignment vertical="top" wrapText="1"/>
    </xf>
    <xf numFmtId="0" fontId="57" fillId="0" borderId="0" xfId="0" applyFont="1"/>
    <xf numFmtId="0" fontId="56" fillId="0" borderId="1" xfId="0" applyFont="1" applyBorder="1" applyAlignment="1">
      <alignment vertical="top" wrapText="1"/>
    </xf>
    <xf numFmtId="0" fontId="56" fillId="0" borderId="0" xfId="0" applyFont="1" applyBorder="1" applyAlignment="1">
      <alignment vertical="top" wrapText="1"/>
    </xf>
    <xf numFmtId="4" fontId="16" fillId="0" borderId="0" xfId="0" applyNumberFormat="1" applyFont="1"/>
    <xf numFmtId="0" fontId="58" fillId="0" borderId="0" xfId="0" applyFont="1"/>
    <xf numFmtId="0" fontId="59" fillId="0" borderId="0" xfId="0" applyFont="1"/>
    <xf numFmtId="0" fontId="57" fillId="0" borderId="0" xfId="0" applyFont="1" applyAlignment="1">
      <alignment horizontal="right"/>
    </xf>
    <xf numFmtId="4" fontId="38" fillId="0" borderId="1" xfId="0" applyNumberFormat="1" applyFont="1" applyFill="1" applyBorder="1" applyAlignment="1">
      <alignment horizontal="center" vertical="center"/>
    </xf>
    <xf numFmtId="4" fontId="59" fillId="0" borderId="0" xfId="0" applyNumberFormat="1" applyFont="1"/>
    <xf numFmtId="4" fontId="57" fillId="0" borderId="0" xfId="0" applyNumberFormat="1" applyFont="1"/>
    <xf numFmtId="4" fontId="38" fillId="0" borderId="1" xfId="0" applyNumberFormat="1" applyFont="1" applyFill="1" applyBorder="1" applyAlignment="1">
      <alignment horizontal="center" vertical="center" wrapText="1"/>
    </xf>
    <xf numFmtId="170" fontId="38" fillId="0" borderId="1" xfId="3" applyNumberFormat="1" applyFont="1" applyBorder="1" applyAlignment="1" applyProtection="1">
      <alignment horizontal="left" vertical="center" wrapText="1"/>
    </xf>
    <xf numFmtId="0" fontId="61" fillId="0" borderId="0" xfId="0" applyFont="1"/>
    <xf numFmtId="4" fontId="38" fillId="0" borderId="0" xfId="0" applyNumberFormat="1" applyFont="1" applyFill="1" applyBorder="1" applyAlignment="1">
      <alignment horizontal="center" vertical="center" wrapText="1"/>
    </xf>
    <xf numFmtId="4" fontId="62" fillId="0" borderId="0" xfId="0" applyNumberFormat="1" applyFont="1" applyBorder="1" applyAlignment="1">
      <alignment horizontal="center" vertical="center"/>
    </xf>
    <xf numFmtId="4" fontId="38" fillId="0" borderId="0" xfId="0" applyNumberFormat="1" applyFont="1" applyBorder="1" applyAlignment="1">
      <alignment horizontal="center" vertical="center"/>
    </xf>
    <xf numFmtId="0" fontId="57" fillId="0" borderId="0" xfId="0" applyFont="1" applyBorder="1" applyAlignment="1">
      <alignment horizontal="right"/>
    </xf>
    <xf numFmtId="4" fontId="57" fillId="0" borderId="0" xfId="0" applyNumberFormat="1" applyFont="1" applyBorder="1"/>
    <xf numFmtId="170" fontId="63" fillId="0" borderId="1" xfId="3" applyNumberFormat="1" applyFont="1" applyBorder="1" applyAlignment="1" applyProtection="1">
      <alignment horizontal="left" vertical="center" wrapText="1"/>
    </xf>
    <xf numFmtId="4" fontId="63" fillId="0" borderId="1" xfId="0" applyNumberFormat="1" applyFont="1" applyFill="1" applyBorder="1" applyAlignment="1">
      <alignment horizontal="center" vertical="center" wrapText="1"/>
    </xf>
    <xf numFmtId="0" fontId="64" fillId="8" borderId="1" xfId="0" applyFont="1" applyFill="1" applyBorder="1" applyAlignment="1">
      <alignment vertical="top" wrapText="1"/>
    </xf>
    <xf numFmtId="4" fontId="48" fillId="8" borderId="1" xfId="0" applyNumberFormat="1" applyFont="1" applyFill="1" applyBorder="1" applyAlignment="1">
      <alignment horizontal="center" vertical="center" wrapText="1"/>
    </xf>
    <xf numFmtId="0" fontId="60" fillId="0" borderId="0" xfId="0" applyFont="1" applyFill="1"/>
    <xf numFmtId="0" fontId="48" fillId="0" borderId="1" xfId="0" applyFont="1" applyFill="1" applyBorder="1" applyAlignment="1">
      <alignment vertical="top" wrapText="1"/>
    </xf>
    <xf numFmtId="4" fontId="48" fillId="0" borderId="1" xfId="0" applyNumberFormat="1" applyFont="1" applyFill="1" applyBorder="1" applyAlignment="1">
      <alignment horizontal="center" vertical="center"/>
    </xf>
    <xf numFmtId="0" fontId="65" fillId="0" borderId="0" xfId="0" applyFont="1" applyFill="1"/>
    <xf numFmtId="4" fontId="65" fillId="0" borderId="0" xfId="0" applyNumberFormat="1" applyFont="1" applyFill="1"/>
    <xf numFmtId="0" fontId="27" fillId="0" borderId="0" xfId="0" applyFont="1" applyFill="1"/>
    <xf numFmtId="0" fontId="27" fillId="0" borderId="0" xfId="0" applyFont="1" applyFill="1" applyAlignment="1">
      <alignment horizontal="right"/>
    </xf>
    <xf numFmtId="0" fontId="60" fillId="0" borderId="0" xfId="0" applyFont="1"/>
    <xf numFmtId="0" fontId="48" fillId="5" borderId="1" xfId="0" applyFont="1" applyFill="1" applyBorder="1" applyAlignment="1">
      <alignment vertical="top" wrapText="1"/>
    </xf>
    <xf numFmtId="4" fontId="48" fillId="5" borderId="1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/>
    <xf numFmtId="4" fontId="65" fillId="0" borderId="0" xfId="0" applyNumberFormat="1" applyFont="1"/>
    <xf numFmtId="0" fontId="27" fillId="0" borderId="0" xfId="0" applyFont="1" applyAlignment="1">
      <alignment horizontal="right"/>
    </xf>
    <xf numFmtId="4" fontId="38" fillId="5" borderId="1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vertical="center"/>
    </xf>
    <xf numFmtId="0" fontId="58" fillId="0" borderId="0" xfId="0" applyFont="1" applyFill="1"/>
    <xf numFmtId="4" fontId="59" fillId="0" borderId="0" xfId="0" applyNumberFormat="1" applyFont="1" applyFill="1"/>
    <xf numFmtId="0" fontId="57" fillId="0" borderId="0" xfId="0" applyFont="1" applyFill="1"/>
    <xf numFmtId="0" fontId="57" fillId="0" borderId="0" xfId="0" applyFont="1" applyFill="1" applyAlignment="1">
      <alignment horizontal="right"/>
    </xf>
    <xf numFmtId="0" fontId="59" fillId="0" borderId="0" xfId="0" applyFont="1" applyFill="1"/>
    <xf numFmtId="164" fontId="59" fillId="0" borderId="0" xfId="0" applyNumberFormat="1" applyFont="1" applyFill="1"/>
    <xf numFmtId="4" fontId="48" fillId="0" borderId="1" xfId="0" applyNumberFormat="1" applyFont="1" applyFill="1" applyBorder="1" applyAlignment="1">
      <alignment horizontal="center" vertical="center" wrapText="1"/>
    </xf>
    <xf numFmtId="164" fontId="65" fillId="0" borderId="0" xfId="0" applyNumberFormat="1" applyFont="1" applyFill="1"/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center" vertical="center"/>
    </xf>
    <xf numFmtId="0" fontId="66" fillId="0" borderId="0" xfId="0" applyFont="1"/>
    <xf numFmtId="0" fontId="67" fillId="0" borderId="0" xfId="0" applyFont="1"/>
    <xf numFmtId="4" fontId="63" fillId="0" borderId="0" xfId="0" applyNumberFormat="1" applyFont="1" applyFill="1" applyBorder="1" applyAlignment="1">
      <alignment horizontal="center" vertical="center" wrapText="1"/>
    </xf>
    <xf numFmtId="4" fontId="68" fillId="0" borderId="0" xfId="0" applyNumberFormat="1" applyFont="1" applyBorder="1" applyAlignment="1">
      <alignment horizontal="center" vertical="center"/>
    </xf>
    <xf numFmtId="1" fontId="18" fillId="0" borderId="14" xfId="2" applyNumberFormat="1" applyFont="1" applyFill="1" applyBorder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1" fontId="18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1" xfId="3" applyFont="1" applyFill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>
      <alignment horizontal="right" vertical="top" wrapText="1"/>
    </xf>
    <xf numFmtId="4" fontId="38" fillId="0" borderId="1" xfId="0" applyNumberFormat="1" applyFont="1" applyBorder="1" applyAlignment="1">
      <alignment vertical="top" wrapText="1"/>
    </xf>
    <xf numFmtId="0" fontId="38" fillId="0" borderId="0" xfId="0" applyFont="1" applyBorder="1" applyAlignment="1">
      <alignment vertical="top" wrapText="1"/>
    </xf>
    <xf numFmtId="0" fontId="18" fillId="0" borderId="0" xfId="0" applyFont="1"/>
    <xf numFmtId="4" fontId="18" fillId="0" borderId="0" xfId="0" applyNumberFormat="1" applyFont="1"/>
    <xf numFmtId="164" fontId="27" fillId="0" borderId="0" xfId="0" applyNumberFormat="1" applyFont="1" applyFill="1"/>
    <xf numFmtId="168" fontId="14" fillId="0" borderId="0" xfId="0" applyNumberFormat="1" applyFont="1"/>
    <xf numFmtId="168" fontId="27" fillId="0" borderId="0" xfId="0" applyNumberFormat="1" applyFont="1" applyFill="1"/>
    <xf numFmtId="0" fontId="15" fillId="0" borderId="1" xfId="0" applyFont="1" applyBorder="1" applyAlignment="1">
      <alignment horizontal="center" vertical="top" wrapText="1"/>
    </xf>
    <xf numFmtId="0" fontId="21" fillId="0" borderId="19" xfId="0" applyFont="1" applyBorder="1" applyAlignment="1">
      <alignment wrapText="1"/>
    </xf>
    <xf numFmtId="0" fontId="21" fillId="0" borderId="25" xfId="0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justify" wrapText="1"/>
    </xf>
    <xf numFmtId="4" fontId="22" fillId="0" borderId="0" xfId="0" applyNumberFormat="1" applyFont="1" applyBorder="1" applyAlignment="1">
      <alignment horizontal="center" wrapText="1"/>
    </xf>
    <xf numFmtId="4" fontId="29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/>
    <xf numFmtId="0" fontId="21" fillId="0" borderId="1" xfId="0" applyFont="1" applyBorder="1" applyAlignment="1">
      <alignment horizontal="left" wrapText="1"/>
    </xf>
    <xf numFmtId="4" fontId="30" fillId="0" borderId="0" xfId="0" applyNumberFormat="1" applyFont="1"/>
    <xf numFmtId="4" fontId="37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>
      <alignment horizontal="center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4" fillId="0" borderId="19" xfId="0" applyFont="1" applyFill="1" applyBorder="1" applyAlignment="1">
      <alignment horizontal="center" vertical="top" wrapText="1"/>
    </xf>
    <xf numFmtId="0" fontId="24" fillId="0" borderId="20" xfId="0" applyFont="1" applyFill="1" applyBorder="1" applyAlignment="1">
      <alignment horizontal="center" vertical="top" wrapText="1"/>
    </xf>
    <xf numFmtId="0" fontId="24" fillId="0" borderId="21" xfId="0" applyFont="1" applyFill="1" applyBorder="1" applyAlignment="1">
      <alignment horizontal="center" vertical="top" wrapText="1"/>
    </xf>
    <xf numFmtId="0" fontId="24" fillId="0" borderId="22" xfId="0" applyFont="1" applyFill="1" applyBorder="1" applyAlignment="1">
      <alignment horizontal="center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top" wrapText="1"/>
    </xf>
    <xf numFmtId="0" fontId="28" fillId="0" borderId="19" xfId="0" applyFont="1" applyFill="1" applyBorder="1" applyAlignment="1">
      <alignment horizontal="center" vertical="top" wrapText="1"/>
    </xf>
    <xf numFmtId="0" fontId="28" fillId="0" borderId="20" xfId="0" applyFont="1" applyFill="1" applyBorder="1" applyAlignment="1">
      <alignment horizontal="center" vertical="top" wrapText="1"/>
    </xf>
    <xf numFmtId="0" fontId="28" fillId="0" borderId="21" xfId="0" applyFont="1" applyFill="1" applyBorder="1" applyAlignment="1">
      <alignment horizontal="center" vertical="top" wrapText="1"/>
    </xf>
    <xf numFmtId="0" fontId="28" fillId="0" borderId="22" xfId="0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center"/>
    </xf>
    <xf numFmtId="0" fontId="30" fillId="5" borderId="0" xfId="0" applyFont="1" applyFill="1" applyAlignment="1">
      <alignment horizontal="left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16" fillId="0" borderId="6" xfId="0" applyNumberFormat="1" applyFont="1" applyBorder="1" applyAlignment="1">
      <alignment horizontal="right" vertical="top" wrapText="1"/>
    </xf>
    <xf numFmtId="4" fontId="16" fillId="0" borderId="7" xfId="0" applyNumberFormat="1" applyFont="1" applyBorder="1" applyAlignment="1">
      <alignment horizontal="right" vertical="top" wrapText="1"/>
    </xf>
    <xf numFmtId="4" fontId="16" fillId="0" borderId="5" xfId="0" applyNumberFormat="1" applyFont="1" applyBorder="1" applyAlignment="1">
      <alignment horizontal="right" vertical="top" wrapText="1"/>
    </xf>
    <xf numFmtId="0" fontId="40" fillId="0" borderId="0" xfId="0" applyFont="1" applyAlignment="1">
      <alignment horizontal="left" vertical="top" wrapText="1"/>
    </xf>
    <xf numFmtId="0" fontId="46" fillId="0" borderId="0" xfId="0" applyFont="1" applyAlignment="1">
      <alignment horizontal="center" vertical="top" wrapText="1"/>
    </xf>
    <xf numFmtId="0" fontId="38" fillId="0" borderId="6" xfId="0" applyFont="1" applyFill="1" applyBorder="1" applyAlignment="1">
      <alignment horizontal="left" vertical="top" wrapText="1"/>
    </xf>
    <xf numFmtId="0" fontId="38" fillId="0" borderId="7" xfId="0" applyFont="1" applyFill="1" applyBorder="1" applyAlignment="1">
      <alignment horizontal="left" vertical="top" wrapText="1"/>
    </xf>
    <xf numFmtId="0" fontId="38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49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3" fillId="0" borderId="0" xfId="0" applyFont="1" applyAlignment="1">
      <alignment horizontal="center" wrapText="1"/>
    </xf>
    <xf numFmtId="0" fontId="16" fillId="0" borderId="1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top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305" customWidth="1"/>
    <col min="2" max="2" width="73.5703125" style="398" customWidth="1"/>
    <col min="3" max="3" width="13.42578125" style="398" customWidth="1"/>
    <col min="4" max="4" width="13.42578125" style="452" customWidth="1"/>
    <col min="5" max="5" width="14" style="445" customWidth="1"/>
    <col min="6" max="6" width="14.5703125" style="78" hidden="1" customWidth="1"/>
    <col min="7" max="7" width="5.42578125" style="78" customWidth="1"/>
    <col min="8" max="8" width="12.42578125" style="87" bestFit="1" customWidth="1"/>
    <col min="9" max="9" width="11.42578125" style="87" bestFit="1" customWidth="1"/>
    <col min="10" max="10" width="13" style="87" customWidth="1"/>
    <col min="11" max="14" width="9.140625" style="87"/>
  </cols>
  <sheetData>
    <row r="1" spans="1:14">
      <c r="C1" s="579">
        <v>2021</v>
      </c>
      <c r="D1" s="579"/>
      <c r="E1" s="441">
        <v>2022</v>
      </c>
    </row>
    <row r="2" spans="1:14">
      <c r="C2" s="454" t="s">
        <v>524</v>
      </c>
      <c r="D2" s="455" t="s">
        <v>567</v>
      </c>
      <c r="E2" s="441"/>
    </row>
    <row r="3" spans="1:14" ht="63">
      <c r="B3" s="139" t="s">
        <v>24</v>
      </c>
      <c r="C3" s="139"/>
      <c r="D3" s="456"/>
      <c r="E3" s="301">
        <f>E5+E13+E17+E21+E24+E26+E28+E30+E33+E35</f>
        <v>8431314.0299999993</v>
      </c>
      <c r="F3" s="444"/>
      <c r="G3" s="444"/>
      <c r="H3" s="102"/>
      <c r="I3" s="102"/>
    </row>
    <row r="4" spans="1:14" s="216" customFormat="1">
      <c r="A4" s="445"/>
      <c r="B4" s="139"/>
      <c r="C4" s="139"/>
      <c r="D4" s="456"/>
      <c r="E4" s="301"/>
      <c r="F4" s="446"/>
      <c r="G4" s="447"/>
      <c r="H4" s="446"/>
      <c r="I4" s="446"/>
      <c r="J4" s="446"/>
      <c r="K4" s="446"/>
      <c r="L4" s="446"/>
      <c r="M4" s="446"/>
      <c r="N4" s="446"/>
    </row>
    <row r="5" spans="1:14" s="26" customFormat="1" ht="31.5">
      <c r="A5" s="448"/>
      <c r="B5" s="139" t="s">
        <v>241</v>
      </c>
      <c r="C5" s="372">
        <f>SUM(C6:C11)</f>
        <v>768532</v>
      </c>
      <c r="D5" s="453">
        <f>C5</f>
        <v>768532</v>
      </c>
      <c r="E5" s="370">
        <v>1823820.3</v>
      </c>
      <c r="F5" s="447"/>
      <c r="G5" s="447"/>
      <c r="H5" s="100"/>
      <c r="I5" s="100"/>
      <c r="J5" s="100"/>
      <c r="K5" s="100"/>
      <c r="L5" s="100"/>
      <c r="M5" s="100"/>
      <c r="N5" s="100"/>
    </row>
    <row r="6" spans="1:14" hidden="1">
      <c r="B6" s="139" t="s">
        <v>237</v>
      </c>
      <c r="C6" s="372">
        <v>535384.79</v>
      </c>
      <c r="D6" s="453"/>
      <c r="E6" s="370">
        <f>F6*100/130.2</f>
        <v>558755.99078341015</v>
      </c>
      <c r="F6" s="447">
        <v>727500.3</v>
      </c>
      <c r="G6" s="444"/>
      <c r="H6" s="102"/>
      <c r="I6" s="102"/>
    </row>
    <row r="7" spans="1:14" hidden="1">
      <c r="B7" s="139" t="s">
        <v>238</v>
      </c>
      <c r="C7" s="372">
        <v>161686.21</v>
      </c>
      <c r="D7" s="453"/>
      <c r="E7" s="370">
        <f>F6-E6</f>
        <v>168744.3092165899</v>
      </c>
      <c r="F7" s="444"/>
      <c r="G7" s="444"/>
      <c r="H7" s="101"/>
      <c r="I7" s="102"/>
    </row>
    <row r="8" spans="1:14" hidden="1">
      <c r="B8" s="442" t="s">
        <v>560</v>
      </c>
      <c r="C8" s="372"/>
      <c r="D8" s="453"/>
      <c r="E8" s="370">
        <f>E5-E6-E7</f>
        <v>1096320</v>
      </c>
      <c r="F8" s="444"/>
      <c r="G8" s="444"/>
      <c r="H8" s="101"/>
      <c r="I8" s="102"/>
    </row>
    <row r="9" spans="1:14" hidden="1">
      <c r="B9" s="443" t="s">
        <v>561</v>
      </c>
      <c r="C9" s="372"/>
      <c r="D9" s="453"/>
      <c r="E9" s="370">
        <v>1000000</v>
      </c>
      <c r="F9" s="444"/>
      <c r="G9" s="444"/>
    </row>
    <row r="10" spans="1:14" hidden="1">
      <c r="B10" s="443" t="s">
        <v>562</v>
      </c>
      <c r="C10" s="372">
        <v>71461</v>
      </c>
      <c r="D10" s="453"/>
      <c r="E10" s="370">
        <v>74320</v>
      </c>
      <c r="F10" s="444"/>
      <c r="G10" s="444"/>
    </row>
    <row r="11" spans="1:14" hidden="1">
      <c r="B11" s="443" t="s">
        <v>563</v>
      </c>
      <c r="C11" s="372"/>
      <c r="D11" s="453"/>
      <c r="E11" s="370">
        <v>22000</v>
      </c>
      <c r="F11" s="444"/>
      <c r="G11" s="444"/>
    </row>
    <row r="12" spans="1:14" s="33" customFormat="1" hidden="1">
      <c r="A12" s="398"/>
      <c r="B12" s="139"/>
      <c r="C12" s="372"/>
      <c r="D12" s="453"/>
      <c r="E12" s="370"/>
      <c r="F12" s="444"/>
      <c r="G12" s="444"/>
      <c r="H12" s="78"/>
      <c r="I12" s="78"/>
      <c r="J12" s="78"/>
      <c r="K12" s="78"/>
      <c r="L12" s="78"/>
      <c r="M12" s="78"/>
      <c r="N12" s="78"/>
    </row>
    <row r="13" spans="1:14" s="26" customFormat="1" ht="63">
      <c r="A13" s="448"/>
      <c r="B13" s="139" t="s">
        <v>236</v>
      </c>
      <c r="C13" s="372">
        <v>393061.12</v>
      </c>
      <c r="D13" s="453">
        <f>C13</f>
        <v>393061.12</v>
      </c>
      <c r="E13" s="370">
        <v>485003.25</v>
      </c>
      <c r="F13" s="446"/>
      <c r="G13" s="447"/>
      <c r="H13" s="100"/>
      <c r="I13" s="100"/>
      <c r="J13" s="100"/>
      <c r="K13" s="100"/>
      <c r="L13" s="100"/>
      <c r="M13" s="100"/>
      <c r="N13" s="100"/>
    </row>
    <row r="14" spans="1:14" hidden="1">
      <c r="B14" s="139" t="s">
        <v>237</v>
      </c>
      <c r="C14" s="372">
        <f>C13*100/130.2</f>
        <v>301890.2611367128</v>
      </c>
      <c r="D14" s="453"/>
      <c r="E14" s="370">
        <f>E13*100/130.2</f>
        <v>372506.33640552999</v>
      </c>
      <c r="G14" s="444"/>
    </row>
    <row r="15" spans="1:14" hidden="1">
      <c r="B15" s="139" t="s">
        <v>238</v>
      </c>
      <c r="C15" s="372">
        <f>C13-C14</f>
        <v>91170.858863287198</v>
      </c>
      <c r="D15" s="453"/>
      <c r="E15" s="370">
        <f>E13-E14</f>
        <v>112496.91359447001</v>
      </c>
      <c r="G15" s="444"/>
    </row>
    <row r="16" spans="1:14" s="33" customFormat="1" hidden="1">
      <c r="A16" s="398"/>
      <c r="B16" s="139"/>
      <c r="C16" s="372"/>
      <c r="D16" s="453"/>
      <c r="E16" s="370"/>
      <c r="F16" s="78"/>
      <c r="G16" s="444"/>
      <c r="H16" s="78"/>
      <c r="I16" s="78"/>
      <c r="J16" s="78"/>
      <c r="K16" s="78"/>
      <c r="L16" s="78"/>
      <c r="M16" s="78"/>
      <c r="N16" s="78"/>
    </row>
    <row r="17" spans="1:14" s="26" customFormat="1" ht="94.5">
      <c r="A17" s="448"/>
      <c r="B17" s="139" t="s">
        <v>239</v>
      </c>
      <c r="C17" s="372">
        <v>20687.419999999998</v>
      </c>
      <c r="D17" s="453">
        <f>C17</f>
        <v>20687.419999999998</v>
      </c>
      <c r="E17" s="451">
        <v>25526.48</v>
      </c>
      <c r="F17" s="449"/>
      <c r="G17" s="447"/>
      <c r="H17" s="100"/>
      <c r="I17" s="100"/>
      <c r="J17" s="100"/>
      <c r="K17" s="100"/>
      <c r="L17" s="100"/>
      <c r="M17" s="100"/>
      <c r="N17" s="100"/>
    </row>
    <row r="18" spans="1:14" s="30" customFormat="1" hidden="1">
      <c r="A18" s="305"/>
      <c r="B18" s="139" t="s">
        <v>237</v>
      </c>
      <c r="C18" s="372">
        <f>C17*100/130.2</f>
        <v>15888.955453149001</v>
      </c>
      <c r="D18" s="453"/>
      <c r="E18" s="370">
        <f>E17*100/130.2</f>
        <v>19605.591397849465</v>
      </c>
      <c r="F18" s="450"/>
      <c r="G18" s="444"/>
      <c r="H18" s="87"/>
      <c r="I18" s="87"/>
      <c r="J18" s="87"/>
      <c r="K18" s="87"/>
      <c r="L18" s="87"/>
      <c r="M18" s="87"/>
      <c r="N18" s="87"/>
    </row>
    <row r="19" spans="1:14" s="30" customFormat="1" hidden="1">
      <c r="A19" s="305"/>
      <c r="B19" s="139" t="s">
        <v>238</v>
      </c>
      <c r="C19" s="372">
        <f>C17-C18</f>
        <v>4798.4645468509971</v>
      </c>
      <c r="D19" s="453"/>
      <c r="E19" s="370">
        <f>E17-E18</f>
        <v>5920.888602150535</v>
      </c>
      <c r="F19" s="450"/>
      <c r="G19" s="444"/>
      <c r="H19" s="87"/>
      <c r="I19" s="87"/>
      <c r="J19" s="87"/>
      <c r="K19" s="87"/>
      <c r="L19" s="87"/>
      <c r="M19" s="87"/>
      <c r="N19" s="87"/>
    </row>
    <row r="20" spans="1:14" s="217" customFormat="1" hidden="1">
      <c r="A20" s="398"/>
      <c r="B20" s="139"/>
      <c r="C20" s="372"/>
      <c r="D20" s="453"/>
      <c r="E20" s="370"/>
      <c r="F20" s="450"/>
      <c r="G20" s="444"/>
      <c r="H20" s="78"/>
      <c r="I20" s="78"/>
      <c r="J20" s="78"/>
      <c r="K20" s="78"/>
      <c r="L20" s="78"/>
      <c r="M20" s="78"/>
      <c r="N20" s="78"/>
    </row>
    <row r="21" spans="1:14" s="26" customFormat="1" ht="31.5">
      <c r="A21" s="448"/>
      <c r="B21" s="137" t="s">
        <v>240</v>
      </c>
      <c r="C21" s="372">
        <v>1718000</v>
      </c>
      <c r="D21" s="453">
        <f>C21</f>
        <v>1718000</v>
      </c>
      <c r="E21" s="370">
        <v>2100000</v>
      </c>
      <c r="F21" s="449"/>
      <c r="G21" s="447"/>
      <c r="H21" s="100"/>
      <c r="I21" s="100"/>
      <c r="J21" s="100"/>
      <c r="K21" s="100"/>
      <c r="L21" s="100"/>
      <c r="M21" s="100"/>
      <c r="N21" s="100"/>
    </row>
    <row r="22" spans="1:14" s="216" customFormat="1" hidden="1">
      <c r="A22" s="445"/>
      <c r="B22" s="137"/>
      <c r="C22" s="372"/>
      <c r="D22" s="453"/>
      <c r="E22" s="370"/>
      <c r="F22" s="449"/>
      <c r="G22" s="447"/>
      <c r="H22" s="446"/>
      <c r="I22" s="446"/>
      <c r="J22" s="446"/>
      <c r="K22" s="446"/>
      <c r="L22" s="446"/>
      <c r="M22" s="446"/>
      <c r="N22" s="446"/>
    </row>
    <row r="23" spans="1:14" s="217" customFormat="1">
      <c r="A23" s="398"/>
      <c r="B23" s="139" t="s">
        <v>568</v>
      </c>
      <c r="C23" s="372"/>
      <c r="D23" s="457">
        <v>350690.23</v>
      </c>
      <c r="E23" s="370"/>
      <c r="F23" s="450"/>
      <c r="G23" s="444"/>
      <c r="H23" s="78"/>
      <c r="I23" s="78"/>
      <c r="J23" s="78"/>
      <c r="K23" s="78"/>
      <c r="L23" s="78"/>
      <c r="M23" s="78"/>
      <c r="N23" s="78"/>
    </row>
    <row r="24" spans="1:14" s="26" customFormat="1">
      <c r="A24" s="448"/>
      <c r="B24" s="137" t="s">
        <v>252</v>
      </c>
      <c r="C24" s="372">
        <v>686000</v>
      </c>
      <c r="D24" s="453">
        <v>664511.4</v>
      </c>
      <c r="E24" s="370">
        <v>335000</v>
      </c>
      <c r="F24" s="449"/>
      <c r="G24" s="447"/>
      <c r="H24" s="100"/>
      <c r="I24" s="100"/>
      <c r="J24" s="100"/>
      <c r="K24" s="100"/>
      <c r="L24" s="100"/>
      <c r="M24" s="100"/>
      <c r="N24" s="100"/>
    </row>
    <row r="25" spans="1:14" s="216" customFormat="1" hidden="1">
      <c r="A25" s="445"/>
      <c r="B25" s="137"/>
      <c r="C25" s="372"/>
      <c r="D25" s="453"/>
      <c r="E25" s="370"/>
      <c r="F25" s="449"/>
      <c r="G25" s="447"/>
      <c r="H25" s="446"/>
      <c r="I25" s="446"/>
      <c r="J25" s="446"/>
      <c r="K25" s="446"/>
      <c r="L25" s="446"/>
      <c r="M25" s="446"/>
      <c r="N25" s="446"/>
    </row>
    <row r="26" spans="1:14" s="26" customFormat="1" ht="47.25">
      <c r="A26" s="448"/>
      <c r="B26" s="137" t="s">
        <v>566</v>
      </c>
      <c r="C26" s="372">
        <v>957005</v>
      </c>
      <c r="D26" s="453">
        <v>956792.04</v>
      </c>
      <c r="E26" s="370">
        <v>907005</v>
      </c>
      <c r="F26" s="449"/>
      <c r="G26" s="447"/>
      <c r="H26" s="100"/>
      <c r="I26" s="100"/>
      <c r="J26" s="100"/>
      <c r="K26" s="100"/>
      <c r="L26" s="100"/>
      <c r="M26" s="100"/>
      <c r="N26" s="100"/>
    </row>
    <row r="27" spans="1:14" s="216" customFormat="1" hidden="1">
      <c r="A27" s="445"/>
      <c r="B27" s="137"/>
      <c r="C27" s="372"/>
      <c r="D27" s="453"/>
      <c r="E27" s="370"/>
      <c r="F27" s="449"/>
      <c r="G27" s="447"/>
      <c r="H27" s="446"/>
      <c r="I27" s="446"/>
      <c r="J27" s="446"/>
      <c r="K27" s="446"/>
      <c r="L27" s="446"/>
      <c r="M27" s="446"/>
      <c r="N27" s="446"/>
    </row>
    <row r="28" spans="1:14" s="26" customFormat="1" ht="47.25">
      <c r="A28" s="448"/>
      <c r="B28" s="137" t="s">
        <v>255</v>
      </c>
      <c r="C28" s="372">
        <v>938731</v>
      </c>
      <c r="D28" s="453">
        <v>938699.26</v>
      </c>
      <c r="E28" s="370">
        <v>788731</v>
      </c>
      <c r="F28" s="449"/>
      <c r="G28" s="447"/>
      <c r="H28" s="100"/>
      <c r="I28" s="100"/>
      <c r="J28" s="100"/>
      <c r="K28" s="100"/>
      <c r="L28" s="100"/>
      <c r="M28" s="100"/>
      <c r="N28" s="100"/>
    </row>
    <row r="29" spans="1:14" s="216" customFormat="1" hidden="1">
      <c r="A29" s="445"/>
      <c r="B29" s="137"/>
      <c r="C29" s="372"/>
      <c r="D29" s="453"/>
      <c r="E29" s="370"/>
      <c r="F29" s="449"/>
      <c r="G29" s="447"/>
      <c r="H29" s="446"/>
      <c r="I29" s="446"/>
      <c r="J29" s="446"/>
      <c r="K29" s="446"/>
      <c r="L29" s="446"/>
      <c r="M29" s="446"/>
      <c r="N29" s="446"/>
    </row>
    <row r="30" spans="1:14" s="26" customFormat="1">
      <c r="A30" s="448"/>
      <c r="B30" s="137" t="s">
        <v>368</v>
      </c>
      <c r="C30" s="372">
        <v>472781</v>
      </c>
      <c r="D30" s="453">
        <v>472781</v>
      </c>
      <c r="E30" s="370">
        <v>322781</v>
      </c>
      <c r="F30" s="449"/>
      <c r="G30" s="447"/>
      <c r="H30" s="100"/>
      <c r="I30" s="100"/>
      <c r="J30" s="100"/>
      <c r="K30" s="100"/>
      <c r="L30" s="100"/>
      <c r="M30" s="100"/>
      <c r="N30" s="100"/>
    </row>
    <row r="31" spans="1:14" s="216" customFormat="1" hidden="1">
      <c r="A31" s="445"/>
      <c r="B31" s="137"/>
      <c r="C31" s="372"/>
      <c r="D31" s="453"/>
      <c r="E31" s="370"/>
      <c r="F31" s="449"/>
      <c r="G31" s="447"/>
      <c r="H31" s="446"/>
      <c r="I31" s="446"/>
      <c r="J31" s="446"/>
      <c r="K31" s="446"/>
      <c r="L31" s="446"/>
      <c r="M31" s="446"/>
      <c r="N31" s="446"/>
    </row>
    <row r="32" spans="1:14" s="217" customFormat="1">
      <c r="A32" s="398"/>
      <c r="B32" s="139" t="s">
        <v>568</v>
      </c>
      <c r="C32" s="372"/>
      <c r="D32" s="457">
        <v>37466.44</v>
      </c>
      <c r="E32" s="370"/>
      <c r="F32" s="450"/>
      <c r="G32" s="444"/>
      <c r="H32" s="78"/>
      <c r="I32" s="78"/>
      <c r="J32" s="78"/>
      <c r="K32" s="78"/>
      <c r="L32" s="78"/>
      <c r="M32" s="78"/>
      <c r="N32" s="78"/>
    </row>
    <row r="33" spans="1:14" s="26" customFormat="1">
      <c r="A33" s="448"/>
      <c r="B33" s="137" t="s">
        <v>360</v>
      </c>
      <c r="C33" s="372">
        <v>210000</v>
      </c>
      <c r="D33" s="453">
        <v>210000</v>
      </c>
      <c r="E33" s="451">
        <v>210000</v>
      </c>
      <c r="F33" s="449"/>
      <c r="G33" s="447"/>
      <c r="H33" s="100"/>
      <c r="I33" s="100"/>
      <c r="J33" s="100"/>
      <c r="K33" s="100"/>
      <c r="L33" s="100"/>
      <c r="M33" s="100"/>
      <c r="N33" s="100"/>
    </row>
    <row r="34" spans="1:14" s="216" customFormat="1" hidden="1">
      <c r="A34" s="445"/>
      <c r="B34" s="137"/>
      <c r="C34" s="372"/>
      <c r="D34" s="453"/>
      <c r="E34" s="370"/>
      <c r="F34" s="449"/>
      <c r="G34" s="447"/>
      <c r="H34" s="446"/>
      <c r="I34" s="446"/>
      <c r="J34" s="446"/>
      <c r="K34" s="446"/>
      <c r="L34" s="446"/>
      <c r="M34" s="446"/>
      <c r="N34" s="446"/>
    </row>
    <row r="35" spans="1:14" s="216" customFormat="1">
      <c r="A35" s="445"/>
      <c r="B35" s="137" t="s">
        <v>452</v>
      </c>
      <c r="C35" s="372">
        <v>1767345</v>
      </c>
      <c r="D35" s="453">
        <v>1767339.03</v>
      </c>
      <c r="E35" s="370">
        <v>1433447</v>
      </c>
      <c r="F35" s="449"/>
      <c r="G35" s="447"/>
      <c r="H35" s="446"/>
      <c r="I35" s="446"/>
      <c r="J35" s="446"/>
      <c r="K35" s="446"/>
      <c r="L35" s="446"/>
      <c r="M35" s="446"/>
      <c r="N35" s="446"/>
    </row>
    <row r="36" spans="1:14" s="216" customFormat="1" hidden="1">
      <c r="A36" s="445"/>
      <c r="B36" s="139"/>
      <c r="C36" s="372"/>
      <c r="D36" s="453"/>
      <c r="E36" s="370"/>
      <c r="F36" s="449"/>
      <c r="G36" s="447"/>
      <c r="H36" s="446"/>
      <c r="I36" s="446"/>
      <c r="J36" s="446"/>
      <c r="K36" s="446"/>
      <c r="L36" s="446"/>
      <c r="M36" s="446"/>
      <c r="N36" s="446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opLeftCell="A8" workbookViewId="0">
      <selection activeCell="D22" sqref="D22"/>
    </sheetView>
  </sheetViews>
  <sheetFormatPr defaultRowHeight="15"/>
  <cols>
    <col min="1" max="1" width="28.140625" style="33" customWidth="1"/>
    <col min="2" max="2" width="44.28515625" style="33" customWidth="1"/>
    <col min="3" max="5" width="15.85546875" style="33" customWidth="1"/>
  </cols>
  <sheetData>
    <row r="1" spans="1:5" ht="15.75">
      <c r="B1" s="72"/>
      <c r="C1" s="644" t="s">
        <v>219</v>
      </c>
      <c r="D1" s="644"/>
      <c r="E1" s="644"/>
    </row>
    <row r="2" spans="1:5" ht="15.75">
      <c r="C2" s="642" t="s">
        <v>33</v>
      </c>
      <c r="D2" s="642"/>
      <c r="E2" s="642"/>
    </row>
    <row r="3" spans="1:5" ht="15.75">
      <c r="C3" s="642" t="s">
        <v>109</v>
      </c>
      <c r="D3" s="642"/>
      <c r="E3" s="642"/>
    </row>
    <row r="4" spans="1:5" ht="15.75">
      <c r="C4" s="642" t="s">
        <v>27</v>
      </c>
      <c r="D4" s="642"/>
      <c r="E4" s="642"/>
    </row>
    <row r="5" spans="1:5" ht="15.75">
      <c r="C5" s="642" t="s">
        <v>28</v>
      </c>
      <c r="D5" s="642"/>
      <c r="E5" s="642"/>
    </row>
    <row r="6" spans="1:5" ht="15.75">
      <c r="C6" s="643" t="s">
        <v>564</v>
      </c>
      <c r="D6" s="643"/>
      <c r="E6" s="643"/>
    </row>
    <row r="7" spans="1:5" ht="15.75">
      <c r="B7" s="63"/>
    </row>
    <row r="8" spans="1:5" ht="30" customHeight="1">
      <c r="A8" s="584" t="s">
        <v>620</v>
      </c>
      <c r="B8" s="584"/>
      <c r="C8" s="584"/>
      <c r="D8" s="584"/>
      <c r="E8" s="584"/>
    </row>
    <row r="10" spans="1:5" ht="63">
      <c r="A10" s="36" t="s">
        <v>40</v>
      </c>
      <c r="B10" s="36" t="s">
        <v>41</v>
      </c>
      <c r="C10" s="635" t="s">
        <v>42</v>
      </c>
      <c r="D10" s="636"/>
      <c r="E10" s="637"/>
    </row>
    <row r="11" spans="1:5" ht="21" customHeight="1">
      <c r="A11" s="635"/>
      <c r="B11" s="637"/>
      <c r="C11" s="58" t="s">
        <v>459</v>
      </c>
      <c r="D11" s="58" t="s">
        <v>551</v>
      </c>
      <c r="E11" s="58" t="s">
        <v>618</v>
      </c>
    </row>
    <row r="12" spans="1:5" ht="47.25">
      <c r="A12" s="232" t="s">
        <v>43</v>
      </c>
      <c r="B12" s="171" t="s">
        <v>425</v>
      </c>
      <c r="C12" s="50">
        <f>C19+C14</f>
        <v>0</v>
      </c>
      <c r="D12" s="50">
        <f>D19+D14</f>
        <v>0</v>
      </c>
      <c r="E12" s="50">
        <f>E19+E14</f>
        <v>0</v>
      </c>
    </row>
    <row r="13" spans="1:5" ht="31.5">
      <c r="A13" s="162" t="s">
        <v>44</v>
      </c>
      <c r="B13" s="171" t="s">
        <v>422</v>
      </c>
      <c r="C13" s="50">
        <f>C23+C18</f>
        <v>0</v>
      </c>
      <c r="D13" s="50">
        <f>D23+D18</f>
        <v>0</v>
      </c>
      <c r="E13" s="50">
        <f>E23+E18</f>
        <v>0</v>
      </c>
    </row>
    <row r="14" spans="1:5" ht="31.5">
      <c r="A14" s="162" t="s">
        <v>45</v>
      </c>
      <c r="B14" s="171" t="s">
        <v>426</v>
      </c>
      <c r="C14" s="50">
        <f t="shared" ref="C14:E17" si="0">C15</f>
        <v>-21020000</v>
      </c>
      <c r="D14" s="50">
        <f t="shared" si="0"/>
        <v>-13250000</v>
      </c>
      <c r="E14" s="50">
        <f t="shared" si="0"/>
        <v>-13000000</v>
      </c>
    </row>
    <row r="15" spans="1:5" ht="31.5">
      <c r="A15" s="162" t="s">
        <v>46</v>
      </c>
      <c r="B15" s="171" t="s">
        <v>47</v>
      </c>
      <c r="C15" s="50">
        <f t="shared" si="0"/>
        <v>-21020000</v>
      </c>
      <c r="D15" s="50">
        <f t="shared" si="0"/>
        <v>-13250000</v>
      </c>
      <c r="E15" s="50">
        <f t="shared" si="0"/>
        <v>-13000000</v>
      </c>
    </row>
    <row r="16" spans="1:5" ht="31.5">
      <c r="A16" s="162" t="s">
        <v>48</v>
      </c>
      <c r="B16" s="171" t="s">
        <v>49</v>
      </c>
      <c r="C16" s="50">
        <f t="shared" si="0"/>
        <v>-21020000</v>
      </c>
      <c r="D16" s="50">
        <f t="shared" si="0"/>
        <v>-13250000</v>
      </c>
      <c r="E16" s="50">
        <f t="shared" si="0"/>
        <v>-13000000</v>
      </c>
    </row>
    <row r="17" spans="1:5" ht="31.5">
      <c r="A17" s="162" t="s">
        <v>427</v>
      </c>
      <c r="B17" s="171" t="s">
        <v>50</v>
      </c>
      <c r="C17" s="50">
        <f t="shared" si="0"/>
        <v>-21020000</v>
      </c>
      <c r="D17" s="50">
        <f t="shared" si="0"/>
        <v>-13250000</v>
      </c>
      <c r="E17" s="50">
        <f t="shared" si="0"/>
        <v>-13000000</v>
      </c>
    </row>
    <row r="18" spans="1:5" ht="31.5">
      <c r="A18" s="162" t="s">
        <v>199</v>
      </c>
      <c r="B18" s="171" t="s">
        <v>50</v>
      </c>
      <c r="C18" s="50">
        <f>-'Пр. 2'!C99</f>
        <v>-21020000</v>
      </c>
      <c r="D18" s="50">
        <f>-'Пр. 2'!D99</f>
        <v>-13250000</v>
      </c>
      <c r="E18" s="50">
        <f>-'Пр. 2'!E99</f>
        <v>-13000000</v>
      </c>
    </row>
    <row r="19" spans="1:5" ht="31.5">
      <c r="A19" s="162" t="s">
        <v>51</v>
      </c>
      <c r="B19" s="171" t="s">
        <v>52</v>
      </c>
      <c r="C19" s="50">
        <f t="shared" ref="C19:E22" si="1">C20</f>
        <v>21020000</v>
      </c>
      <c r="D19" s="50">
        <f t="shared" si="1"/>
        <v>13250000</v>
      </c>
      <c r="E19" s="50">
        <f t="shared" si="1"/>
        <v>13000000</v>
      </c>
    </row>
    <row r="20" spans="1:5" ht="31.5">
      <c r="A20" s="162" t="s">
        <v>53</v>
      </c>
      <c r="B20" s="171" t="s">
        <v>54</v>
      </c>
      <c r="C20" s="50">
        <f t="shared" si="1"/>
        <v>21020000</v>
      </c>
      <c r="D20" s="50">
        <f t="shared" si="1"/>
        <v>13250000</v>
      </c>
      <c r="E20" s="50">
        <f t="shared" si="1"/>
        <v>13000000</v>
      </c>
    </row>
    <row r="21" spans="1:5" ht="31.5">
      <c r="A21" s="162" t="s">
        <v>55</v>
      </c>
      <c r="B21" s="171" t="s">
        <v>56</v>
      </c>
      <c r="C21" s="50">
        <f t="shared" si="1"/>
        <v>21020000</v>
      </c>
      <c r="D21" s="50">
        <f t="shared" si="1"/>
        <v>13250000</v>
      </c>
      <c r="E21" s="50">
        <f t="shared" si="1"/>
        <v>13000000</v>
      </c>
    </row>
    <row r="22" spans="1:5" ht="31.5">
      <c r="A22" s="162" t="s">
        <v>428</v>
      </c>
      <c r="B22" s="171" t="s">
        <v>57</v>
      </c>
      <c r="C22" s="50">
        <f t="shared" si="1"/>
        <v>21020000</v>
      </c>
      <c r="D22" s="50">
        <f t="shared" si="1"/>
        <v>13250000</v>
      </c>
      <c r="E22" s="50">
        <f t="shared" si="1"/>
        <v>13000000</v>
      </c>
    </row>
    <row r="23" spans="1:5" ht="31.5">
      <c r="A23" s="162" t="s">
        <v>200</v>
      </c>
      <c r="B23" s="171" t="s">
        <v>57</v>
      </c>
      <c r="C23" s="50">
        <f>'Пр. 7'!G91</f>
        <v>21020000</v>
      </c>
      <c r="D23" s="50">
        <f>Пр.8!G75+у.у!A12</f>
        <v>13250000</v>
      </c>
      <c r="E23" s="50">
        <f>Пр.8!H75+у.у!B12</f>
        <v>13000000</v>
      </c>
    </row>
    <row r="26" spans="1:5">
      <c r="C26" s="147"/>
      <c r="D26" s="147"/>
      <c r="E26" s="147"/>
    </row>
    <row r="27" spans="1:5">
      <c r="C27" s="147"/>
      <c r="D27" s="147"/>
      <c r="E27" s="147"/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workbookViewId="0">
      <selection activeCell="A12" sqref="A12:E88"/>
    </sheetView>
  </sheetViews>
  <sheetFormatPr defaultRowHeight="15"/>
  <cols>
    <col min="1" max="1" width="76.140625" style="262" customWidth="1"/>
    <col min="2" max="2" width="11.42578125" style="425" customWidth="1"/>
    <col min="3" max="3" width="17" style="333" customWidth="1"/>
    <col min="4" max="4" width="12.7109375" style="258" customWidth="1"/>
    <col min="5" max="5" width="17.7109375" style="258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646" t="s">
        <v>220</v>
      </c>
      <c r="D1" s="646"/>
      <c r="E1" s="646"/>
    </row>
    <row r="2" spans="1:5" ht="15.75">
      <c r="C2" s="643" t="s">
        <v>33</v>
      </c>
      <c r="D2" s="643"/>
      <c r="E2" s="643"/>
    </row>
    <row r="3" spans="1:5" ht="15.75">
      <c r="C3" s="643" t="s">
        <v>109</v>
      </c>
      <c r="D3" s="643"/>
      <c r="E3" s="643"/>
    </row>
    <row r="4" spans="1:5" ht="15.75">
      <c r="C4" s="643" t="s">
        <v>27</v>
      </c>
      <c r="D4" s="643"/>
      <c r="E4" s="643"/>
    </row>
    <row r="5" spans="1:5" ht="15.75">
      <c r="C5" s="643" t="s">
        <v>28</v>
      </c>
      <c r="D5" s="643"/>
      <c r="E5" s="643"/>
    </row>
    <row r="6" spans="1:5" ht="15.75">
      <c r="C6" s="583"/>
      <c r="D6" s="583"/>
      <c r="E6" s="583"/>
    </row>
    <row r="7" spans="1:5">
      <c r="C7" s="426"/>
      <c r="D7" s="257"/>
      <c r="E7" s="257"/>
    </row>
    <row r="8" spans="1:5" ht="52.5" customHeight="1">
      <c r="A8" s="645" t="s">
        <v>621</v>
      </c>
      <c r="B8" s="645"/>
      <c r="C8" s="645"/>
      <c r="D8" s="645"/>
      <c r="E8" s="645"/>
    </row>
    <row r="10" spans="1:5" ht="31.5">
      <c r="A10" s="365" t="s">
        <v>34</v>
      </c>
      <c r="B10" s="365" t="s">
        <v>130</v>
      </c>
      <c r="C10" s="134" t="s">
        <v>64</v>
      </c>
      <c r="D10" s="365" t="s">
        <v>65</v>
      </c>
      <c r="E10" s="365" t="s">
        <v>42</v>
      </c>
    </row>
    <row r="11" spans="1:5" ht="15.75">
      <c r="C11" s="134"/>
      <c r="D11" s="365"/>
      <c r="E11" s="365" t="s">
        <v>459</v>
      </c>
    </row>
    <row r="12" spans="1:5" ht="31.5">
      <c r="A12" s="137" t="s">
        <v>558</v>
      </c>
      <c r="B12" s="365"/>
      <c r="C12" s="134" t="s">
        <v>201</v>
      </c>
      <c r="D12" s="365"/>
      <c r="E12" s="259">
        <f>E88-E86</f>
        <v>21020000</v>
      </c>
    </row>
    <row r="13" spans="1:5" s="25" customFormat="1" ht="56.25">
      <c r="A13" s="263" t="s">
        <v>581</v>
      </c>
      <c r="B13" s="318"/>
      <c r="C13" s="134" t="s">
        <v>266</v>
      </c>
      <c r="D13" s="365"/>
      <c r="E13" s="259">
        <f>E14+E19+E23+E26+E28+E30+E33+E36+E38</f>
        <v>8380616.4000000004</v>
      </c>
    </row>
    <row r="14" spans="1:5" ht="31.5">
      <c r="A14" s="137" t="s">
        <v>260</v>
      </c>
      <c r="B14" s="134"/>
      <c r="C14" s="134" t="s">
        <v>330</v>
      </c>
      <c r="D14" s="365"/>
      <c r="E14" s="259">
        <f>E15+E16+E17+E18</f>
        <v>6633000</v>
      </c>
    </row>
    <row r="15" spans="1:5" ht="78.75">
      <c r="A15" s="139" t="s">
        <v>207</v>
      </c>
      <c r="B15" s="84" t="s">
        <v>131</v>
      </c>
      <c r="C15" s="84" t="s">
        <v>267</v>
      </c>
      <c r="D15" s="136">
        <v>100</v>
      </c>
      <c r="E15" s="427">
        <f>'Пр. 7'!G15</f>
        <v>1188000</v>
      </c>
    </row>
    <row r="16" spans="1:5" ht="78.75">
      <c r="A16" s="139" t="s">
        <v>208</v>
      </c>
      <c r="B16" s="84" t="s">
        <v>132</v>
      </c>
      <c r="C16" s="84" t="s">
        <v>268</v>
      </c>
      <c r="D16" s="136">
        <v>100</v>
      </c>
      <c r="E16" s="427">
        <f>'Пр. 7'!G18</f>
        <v>4220000</v>
      </c>
    </row>
    <row r="17" spans="1:5" ht="31.5">
      <c r="A17" s="139" t="s">
        <v>483</v>
      </c>
      <c r="B17" s="84" t="s">
        <v>132</v>
      </c>
      <c r="C17" s="84" t="s">
        <v>268</v>
      </c>
      <c r="D17" s="136">
        <v>200</v>
      </c>
      <c r="E17" s="427">
        <f>'Пр. 7'!G19</f>
        <v>1200000</v>
      </c>
    </row>
    <row r="18" spans="1:5" ht="31.5">
      <c r="A18" s="139" t="s">
        <v>209</v>
      </c>
      <c r="B18" s="84" t="s">
        <v>132</v>
      </c>
      <c r="C18" s="84" t="s">
        <v>268</v>
      </c>
      <c r="D18" s="136">
        <v>800</v>
      </c>
      <c r="E18" s="427">
        <f>'Пр. 7'!G20</f>
        <v>25000</v>
      </c>
    </row>
    <row r="19" spans="1:5" s="86" customFormat="1" ht="31.5">
      <c r="A19" s="137" t="s">
        <v>261</v>
      </c>
      <c r="B19" s="134"/>
      <c r="C19" s="134" t="s">
        <v>331</v>
      </c>
      <c r="D19" s="365"/>
      <c r="E19" s="259">
        <f>E20+E21+E22</f>
        <v>97889.12</v>
      </c>
    </row>
    <row r="20" spans="1:5" s="86" customFormat="1" ht="63">
      <c r="A20" s="139" t="s">
        <v>484</v>
      </c>
      <c r="B20" s="84" t="s">
        <v>136</v>
      </c>
      <c r="C20" s="84" t="s">
        <v>269</v>
      </c>
      <c r="D20" s="136">
        <v>200</v>
      </c>
      <c r="E20" s="427">
        <f>'Пр. 7'!G26</f>
        <v>47889.120000000003</v>
      </c>
    </row>
    <row r="21" spans="1:5" s="86" customFormat="1" ht="47.25">
      <c r="A21" s="139" t="s">
        <v>485</v>
      </c>
      <c r="B21" s="84" t="s">
        <v>136</v>
      </c>
      <c r="C21" s="84" t="s">
        <v>270</v>
      </c>
      <c r="D21" s="136">
        <v>200</v>
      </c>
      <c r="E21" s="427">
        <f>'Пр. 7'!G27</f>
        <v>50000</v>
      </c>
    </row>
    <row r="22" spans="1:5" s="86" customFormat="1" ht="63">
      <c r="A22" s="139" t="s">
        <v>522</v>
      </c>
      <c r="B22" s="84" t="s">
        <v>517</v>
      </c>
      <c r="C22" s="84" t="s">
        <v>523</v>
      </c>
      <c r="D22" s="136">
        <v>200</v>
      </c>
      <c r="E22" s="427">
        <f>'Пр. 7'!G41</f>
        <v>0</v>
      </c>
    </row>
    <row r="23" spans="1:5" ht="31.5">
      <c r="A23" s="137" t="s">
        <v>262</v>
      </c>
      <c r="B23" s="134"/>
      <c r="C23" s="134" t="s">
        <v>332</v>
      </c>
      <c r="D23" s="365"/>
      <c r="E23" s="259">
        <f>E24+E25</f>
        <v>246500</v>
      </c>
    </row>
    <row r="24" spans="1:5" ht="78.75">
      <c r="A24" s="139" t="s">
        <v>211</v>
      </c>
      <c r="B24" s="84" t="s">
        <v>137</v>
      </c>
      <c r="C24" s="84" t="s">
        <v>271</v>
      </c>
      <c r="D24" s="136">
        <v>100</v>
      </c>
      <c r="E24" s="427">
        <f>'Пр. 7'!G32</f>
        <v>240000</v>
      </c>
    </row>
    <row r="25" spans="1:5" ht="47.25">
      <c r="A25" s="139" t="s">
        <v>486</v>
      </c>
      <c r="B25" s="84" t="s">
        <v>137</v>
      </c>
      <c r="C25" s="84" t="s">
        <v>271</v>
      </c>
      <c r="D25" s="136">
        <v>200</v>
      </c>
      <c r="E25" s="427">
        <f>'Пр. 7'!G33</f>
        <v>6500</v>
      </c>
    </row>
    <row r="26" spans="1:5" ht="31.5">
      <c r="A26" s="137" t="s">
        <v>263</v>
      </c>
      <c r="B26" s="134"/>
      <c r="C26" s="134" t="s">
        <v>333</v>
      </c>
      <c r="D26" s="365"/>
      <c r="E26" s="259">
        <f>E27</f>
        <v>27491.279999999999</v>
      </c>
    </row>
    <row r="27" spans="1:5" ht="63">
      <c r="A27" s="139" t="s">
        <v>210</v>
      </c>
      <c r="B27" s="84" t="s">
        <v>135</v>
      </c>
      <c r="C27" s="84" t="s">
        <v>272</v>
      </c>
      <c r="D27" s="136">
        <v>500</v>
      </c>
      <c r="E27" s="260">
        <f>'Пр. 7'!G22</f>
        <v>27491.279999999999</v>
      </c>
    </row>
    <row r="28" spans="1:5" ht="31.5">
      <c r="A28" s="137" t="s">
        <v>264</v>
      </c>
      <c r="B28" s="134"/>
      <c r="C28" s="134" t="s">
        <v>334</v>
      </c>
      <c r="D28" s="365"/>
      <c r="E28" s="259">
        <f>E29</f>
        <v>230000</v>
      </c>
    </row>
    <row r="29" spans="1:5" ht="37.5" customHeight="1">
      <c r="A29" s="139" t="s">
        <v>212</v>
      </c>
      <c r="B29" s="84" t="s">
        <v>144</v>
      </c>
      <c r="C29" s="84" t="s">
        <v>296</v>
      </c>
      <c r="D29" s="136">
        <v>300</v>
      </c>
      <c r="E29" s="260">
        <f>'Пр. 7'!G64</f>
        <v>230000</v>
      </c>
    </row>
    <row r="30" spans="1:5" ht="31.5">
      <c r="A30" s="137" t="s">
        <v>265</v>
      </c>
      <c r="B30" s="134"/>
      <c r="C30" s="134" t="s">
        <v>335</v>
      </c>
      <c r="D30" s="365"/>
      <c r="E30" s="259">
        <f>E31+E32</f>
        <v>1145736</v>
      </c>
    </row>
    <row r="31" spans="1:5" ht="94.5">
      <c r="A31" s="150" t="s">
        <v>497</v>
      </c>
      <c r="B31" s="144" t="s">
        <v>258</v>
      </c>
      <c r="C31" s="84" t="s">
        <v>273</v>
      </c>
      <c r="D31" s="136">
        <v>200</v>
      </c>
      <c r="E31" s="261">
        <f>'Пр. 7'!G45</f>
        <v>450000</v>
      </c>
    </row>
    <row r="32" spans="1:5" ht="47.25">
      <c r="A32" s="150" t="s">
        <v>498</v>
      </c>
      <c r="B32" s="144" t="s">
        <v>258</v>
      </c>
      <c r="C32" s="84" t="s">
        <v>274</v>
      </c>
      <c r="D32" s="136">
        <v>200</v>
      </c>
      <c r="E32" s="261">
        <f>'Пр. 7'!G46</f>
        <v>695736</v>
      </c>
    </row>
    <row r="33" spans="1:5" ht="31.5">
      <c r="A33" s="137" t="s">
        <v>473</v>
      </c>
      <c r="B33" s="134" t="s">
        <v>469</v>
      </c>
      <c r="C33" s="134" t="s">
        <v>474</v>
      </c>
      <c r="D33" s="259"/>
      <c r="E33" s="428">
        <f>E34+E35</f>
        <v>0</v>
      </c>
    </row>
    <row r="34" spans="1:5" ht="63">
      <c r="A34" s="150" t="s">
        <v>487</v>
      </c>
      <c r="B34" s="84" t="s">
        <v>469</v>
      </c>
      <c r="C34" s="84" t="s">
        <v>472</v>
      </c>
      <c r="D34" s="429">
        <v>200</v>
      </c>
      <c r="E34" s="261">
        <f>'Пр. 7'!G48</f>
        <v>0</v>
      </c>
    </row>
    <row r="35" spans="1:5" ht="47.25">
      <c r="A35" s="150" t="s">
        <v>528</v>
      </c>
      <c r="B35" s="84" t="s">
        <v>136</v>
      </c>
      <c r="C35" s="84" t="s">
        <v>529</v>
      </c>
      <c r="D35" s="429">
        <v>200</v>
      </c>
      <c r="E35" s="261">
        <f>'Пр. 7'!G29</f>
        <v>0</v>
      </c>
    </row>
    <row r="36" spans="1:5" ht="31.5">
      <c r="A36" s="137" t="s">
        <v>541</v>
      </c>
      <c r="B36" s="134" t="s">
        <v>536</v>
      </c>
      <c r="C36" s="134" t="s">
        <v>540</v>
      </c>
      <c r="D36" s="259"/>
      <c r="E36" s="428">
        <f>E37</f>
        <v>0</v>
      </c>
    </row>
    <row r="37" spans="1:5" ht="78.75">
      <c r="A37" s="150" t="s">
        <v>532</v>
      </c>
      <c r="B37" s="84" t="s">
        <v>536</v>
      </c>
      <c r="C37" s="84" t="s">
        <v>531</v>
      </c>
      <c r="D37" s="429" t="s">
        <v>537</v>
      </c>
      <c r="E37" s="261">
        <f>'Пр. 7'!G51</f>
        <v>0</v>
      </c>
    </row>
    <row r="38" spans="1:5" ht="31.5">
      <c r="A38" s="137" t="s">
        <v>543</v>
      </c>
      <c r="B38" s="134" t="s">
        <v>254</v>
      </c>
      <c r="C38" s="134" t="s">
        <v>545</v>
      </c>
      <c r="D38" s="259"/>
      <c r="E38" s="428">
        <f>E39</f>
        <v>0</v>
      </c>
    </row>
    <row r="39" spans="1:5" ht="47.25">
      <c r="A39" s="150" t="s">
        <v>544</v>
      </c>
      <c r="B39" s="84" t="s">
        <v>254</v>
      </c>
      <c r="C39" s="84" t="s">
        <v>547</v>
      </c>
      <c r="D39" s="429" t="s">
        <v>546</v>
      </c>
      <c r="E39" s="261">
        <f>'Пр. 7'!G56</f>
        <v>0</v>
      </c>
    </row>
    <row r="40" spans="1:5" s="25" customFormat="1" ht="56.25">
      <c r="A40" s="263" t="s">
        <v>582</v>
      </c>
      <c r="B40" s="318"/>
      <c r="C40" s="134" t="s">
        <v>277</v>
      </c>
      <c r="D40" s="365"/>
      <c r="E40" s="259">
        <f>E41+E43+E45</f>
        <v>1000000</v>
      </c>
    </row>
    <row r="41" spans="1:5" ht="15.75">
      <c r="A41" s="137" t="s">
        <v>303</v>
      </c>
      <c r="B41" s="134"/>
      <c r="C41" s="134" t="s">
        <v>275</v>
      </c>
      <c r="D41" s="365"/>
      <c r="E41" s="259">
        <f>E42</f>
        <v>900000</v>
      </c>
    </row>
    <row r="42" spans="1:5" s="30" customFormat="1" ht="48" thickBot="1">
      <c r="A42" s="264" t="s">
        <v>488</v>
      </c>
      <c r="B42" s="430" t="s">
        <v>139</v>
      </c>
      <c r="C42" s="430" t="s">
        <v>276</v>
      </c>
      <c r="D42" s="431">
        <v>200</v>
      </c>
      <c r="E42" s="432">
        <f>'Пр. 7'!G36</f>
        <v>900000</v>
      </c>
    </row>
    <row r="43" spans="1:5" s="26" customFormat="1" ht="15.75">
      <c r="A43" s="137" t="s">
        <v>304</v>
      </c>
      <c r="B43" s="134"/>
      <c r="C43" s="134" t="s">
        <v>305</v>
      </c>
      <c r="D43" s="365"/>
      <c r="E43" s="259">
        <f>E44</f>
        <v>100000</v>
      </c>
    </row>
    <row r="44" spans="1:5" s="30" customFormat="1" ht="63">
      <c r="A44" s="139" t="s">
        <v>306</v>
      </c>
      <c r="B44" s="84" t="s">
        <v>314</v>
      </c>
      <c r="C44" s="84" t="s">
        <v>301</v>
      </c>
      <c r="D44" s="136">
        <v>800</v>
      </c>
      <c r="E44" s="427">
        <f>'Пр. 7'!G24</f>
        <v>100000</v>
      </c>
    </row>
    <row r="45" spans="1:5" s="26" customFormat="1" ht="15.75">
      <c r="A45" s="137" t="s">
        <v>513</v>
      </c>
      <c r="B45" s="134"/>
      <c r="C45" s="134" t="s">
        <v>515</v>
      </c>
      <c r="D45" s="365"/>
      <c r="E45" s="259">
        <f>E46</f>
        <v>0</v>
      </c>
    </row>
    <row r="46" spans="1:5" s="30" customFormat="1" ht="31.5">
      <c r="A46" s="254" t="s">
        <v>512</v>
      </c>
      <c r="B46" s="84" t="s">
        <v>136</v>
      </c>
      <c r="C46" s="84" t="s">
        <v>508</v>
      </c>
      <c r="D46" s="136">
        <v>200</v>
      </c>
      <c r="E46" s="427">
        <f>'Пр. 7'!G28</f>
        <v>0</v>
      </c>
    </row>
    <row r="47" spans="1:5" ht="56.25">
      <c r="A47" s="263" t="s">
        <v>583</v>
      </c>
      <c r="B47" s="433"/>
      <c r="C47" s="151" t="s">
        <v>278</v>
      </c>
      <c r="D47" s="364"/>
      <c r="E47" s="259">
        <f>E48+E52+E54+E56+E58+E60+E62</f>
        <v>2367781</v>
      </c>
    </row>
    <row r="48" spans="1:5" ht="15.75">
      <c r="A48" s="137" t="s">
        <v>202</v>
      </c>
      <c r="B48" s="134"/>
      <c r="C48" s="134" t="s">
        <v>279</v>
      </c>
      <c r="D48" s="365"/>
      <c r="E48" s="259">
        <f>E49+E50+E51</f>
        <v>522781</v>
      </c>
    </row>
    <row r="49" spans="1:8" s="30" customFormat="1" ht="47.25">
      <c r="A49" s="139" t="s">
        <v>505</v>
      </c>
      <c r="B49" s="84" t="s">
        <v>141</v>
      </c>
      <c r="C49" s="84" t="s">
        <v>280</v>
      </c>
      <c r="D49" s="136">
        <v>200</v>
      </c>
      <c r="E49" s="260">
        <f>'Пр. 7'!G58</f>
        <v>200000</v>
      </c>
    </row>
    <row r="50" spans="1:8" s="86" customFormat="1" ht="94.5">
      <c r="A50" s="254" t="s">
        <v>565</v>
      </c>
      <c r="B50" s="144" t="s">
        <v>258</v>
      </c>
      <c r="C50" s="84" t="s">
        <v>448</v>
      </c>
      <c r="D50" s="136">
        <v>200</v>
      </c>
      <c r="E50" s="261">
        <f>'Пр. 7'!G43</f>
        <v>322781</v>
      </c>
    </row>
    <row r="51" spans="1:8" s="30" customFormat="1" ht="78.75">
      <c r="A51" s="254" t="s">
        <v>491</v>
      </c>
      <c r="B51" s="144" t="s">
        <v>258</v>
      </c>
      <c r="C51" s="84" t="s">
        <v>454</v>
      </c>
      <c r="D51" s="136">
        <v>200</v>
      </c>
      <c r="E51" s="261">
        <f>'Пр. 7'!G44</f>
        <v>0</v>
      </c>
    </row>
    <row r="52" spans="1:8" s="26" customFormat="1" ht="31.5">
      <c r="A52" s="137" t="s">
        <v>203</v>
      </c>
      <c r="B52" s="134"/>
      <c r="C52" s="134" t="s">
        <v>281</v>
      </c>
      <c r="D52" s="365"/>
      <c r="E52" s="259">
        <f>E53</f>
        <v>1300000</v>
      </c>
    </row>
    <row r="53" spans="1:8" s="30" customFormat="1" ht="48" thickBot="1">
      <c r="A53" s="264" t="s">
        <v>492</v>
      </c>
      <c r="B53" s="430" t="s">
        <v>141</v>
      </c>
      <c r="C53" s="430" t="s">
        <v>282</v>
      </c>
      <c r="D53" s="431">
        <v>200</v>
      </c>
      <c r="E53" s="432">
        <f>'Пр. 7'!G59</f>
        <v>1300000</v>
      </c>
    </row>
    <row r="54" spans="1:8" s="26" customFormat="1" ht="15.75">
      <c r="A54" s="137" t="s">
        <v>363</v>
      </c>
      <c r="B54" s="134"/>
      <c r="C54" s="134" t="s">
        <v>364</v>
      </c>
      <c r="D54" s="365"/>
      <c r="E54" s="259">
        <f>E55</f>
        <v>210000</v>
      </c>
    </row>
    <row r="55" spans="1:8" s="30" customFormat="1" ht="32.25" thickBot="1">
      <c r="A55" s="150" t="s">
        <v>502</v>
      </c>
      <c r="B55" s="430"/>
      <c r="C55" s="430" t="s">
        <v>362</v>
      </c>
      <c r="D55" s="431">
        <v>200</v>
      </c>
      <c r="E55" s="432">
        <f>'Пр. 7'!G60</f>
        <v>210000</v>
      </c>
    </row>
    <row r="56" spans="1:8" s="26" customFormat="1" ht="31.5">
      <c r="A56" s="137" t="s">
        <v>365</v>
      </c>
      <c r="B56" s="134"/>
      <c r="C56" s="134" t="s">
        <v>366</v>
      </c>
      <c r="D56" s="365"/>
      <c r="E56" s="259">
        <f>E57</f>
        <v>335000</v>
      </c>
    </row>
    <row r="57" spans="1:8" s="30" customFormat="1" ht="32.25" thickBot="1">
      <c r="A57" s="264" t="s">
        <v>506</v>
      </c>
      <c r="B57" s="430" t="s">
        <v>254</v>
      </c>
      <c r="C57" s="430" t="s">
        <v>367</v>
      </c>
      <c r="D57" s="431">
        <v>200</v>
      </c>
      <c r="E57" s="432">
        <f>'Пр. 7'!G53</f>
        <v>335000</v>
      </c>
      <c r="H57"/>
    </row>
    <row r="58" spans="1:8" s="26" customFormat="1" ht="31.5">
      <c r="A58" s="137" t="s">
        <v>482</v>
      </c>
      <c r="B58" s="134"/>
      <c r="C58" s="134" t="s">
        <v>480</v>
      </c>
      <c r="D58" s="365"/>
      <c r="E58" s="259">
        <f>E59</f>
        <v>0</v>
      </c>
    </row>
    <row r="59" spans="1:8" s="30" customFormat="1" ht="48" thickBot="1">
      <c r="A59" s="264" t="s">
        <v>507</v>
      </c>
      <c r="B59" s="430" t="s">
        <v>254</v>
      </c>
      <c r="C59" s="430" t="s">
        <v>481</v>
      </c>
      <c r="D59" s="431">
        <v>200</v>
      </c>
      <c r="E59" s="432">
        <f>'Пр. 7'!G54</f>
        <v>0</v>
      </c>
    </row>
    <row r="60" spans="1:8" s="30" customFormat="1" ht="31.5">
      <c r="A60" s="137" t="s">
        <v>539</v>
      </c>
      <c r="B60" s="134"/>
      <c r="C60" s="134" t="s">
        <v>538</v>
      </c>
      <c r="D60" s="365"/>
      <c r="E60" s="259">
        <f>E61</f>
        <v>0</v>
      </c>
    </row>
    <row r="61" spans="1:8" s="30" customFormat="1" ht="48" thickBot="1">
      <c r="A61" s="264" t="s">
        <v>507</v>
      </c>
      <c r="B61" s="430" t="s">
        <v>254</v>
      </c>
      <c r="C61" s="430" t="s">
        <v>535</v>
      </c>
      <c r="D61" s="431">
        <v>200</v>
      </c>
      <c r="E61" s="432">
        <f>'Пр. 7'!G55</f>
        <v>0</v>
      </c>
    </row>
    <row r="62" spans="1:8" s="86" customFormat="1" ht="31.5">
      <c r="A62" s="137" t="s">
        <v>594</v>
      </c>
      <c r="B62" s="134"/>
      <c r="C62" s="134" t="s">
        <v>591</v>
      </c>
      <c r="D62" s="365"/>
      <c r="E62" s="259">
        <f>E63</f>
        <v>0</v>
      </c>
    </row>
    <row r="63" spans="1:8" s="86" customFormat="1" ht="48" thickBot="1">
      <c r="A63" s="472" t="s">
        <v>593</v>
      </c>
      <c r="B63" s="430" t="s">
        <v>254</v>
      </c>
      <c r="C63" s="430" t="s">
        <v>592</v>
      </c>
      <c r="D63" s="431">
        <v>200</v>
      </c>
      <c r="E63" s="432">
        <f>'Пр. 7'!G61</f>
        <v>0</v>
      </c>
    </row>
    <row r="64" spans="1:8" s="473" customFormat="1" ht="57.75" customHeight="1">
      <c r="A64" s="263" t="s">
        <v>584</v>
      </c>
      <c r="B64" s="433"/>
      <c r="C64" s="151" t="s">
        <v>283</v>
      </c>
      <c r="D64" s="364"/>
      <c r="E64" s="434">
        <f>E65+E73+E75+E77+E82+E84</f>
        <v>9271602.5999999996</v>
      </c>
    </row>
    <row r="65" spans="1:8" s="311" customFormat="1" ht="31.5">
      <c r="A65" s="137" t="s">
        <v>204</v>
      </c>
      <c r="B65" s="134" t="s">
        <v>143</v>
      </c>
      <c r="C65" s="134" t="s">
        <v>284</v>
      </c>
      <c r="D65" s="365"/>
      <c r="E65" s="259">
        <f>SUM(E66:E72)</f>
        <v>4884510</v>
      </c>
    </row>
    <row r="66" spans="1:8" s="86" customFormat="1" ht="78.75">
      <c r="A66" s="139" t="s">
        <v>222</v>
      </c>
      <c r="B66" s="84" t="s">
        <v>143</v>
      </c>
      <c r="C66" s="84" t="s">
        <v>285</v>
      </c>
      <c r="D66" s="136">
        <v>100</v>
      </c>
      <c r="E66" s="260">
        <f>'Пр. 7'!G69</f>
        <v>2451172</v>
      </c>
    </row>
    <row r="67" spans="1:8" s="86" customFormat="1" ht="94.5">
      <c r="A67" s="139" t="s">
        <v>221</v>
      </c>
      <c r="B67" s="84" t="s">
        <v>143</v>
      </c>
      <c r="C67" s="84" t="s">
        <v>286</v>
      </c>
      <c r="D67" s="136">
        <v>100</v>
      </c>
      <c r="E67" s="260">
        <f>'Пр. 7'!G70</f>
        <v>50000</v>
      </c>
    </row>
    <row r="68" spans="1:8" s="30" customFormat="1" ht="31.5">
      <c r="A68" s="139" t="s">
        <v>493</v>
      </c>
      <c r="B68" s="84" t="s">
        <v>143</v>
      </c>
      <c r="C68" s="84" t="s">
        <v>285</v>
      </c>
      <c r="D68" s="136">
        <v>200</v>
      </c>
      <c r="E68" s="260">
        <f>'Пр. 7'!G71</f>
        <v>1992338</v>
      </c>
    </row>
    <row r="69" spans="1:8" s="30" customFormat="1" ht="31.5">
      <c r="A69" s="322" t="s">
        <v>556</v>
      </c>
      <c r="B69" s="84" t="s">
        <v>143</v>
      </c>
      <c r="C69" s="84" t="s">
        <v>555</v>
      </c>
      <c r="D69" s="136">
        <v>200</v>
      </c>
      <c r="E69" s="260">
        <f>'Пр. 7'!G72</f>
        <v>350000</v>
      </c>
    </row>
    <row r="70" spans="1:8" s="30" customFormat="1" ht="31.5">
      <c r="A70" s="322" t="s">
        <v>579</v>
      </c>
      <c r="B70" s="84" t="s">
        <v>143</v>
      </c>
      <c r="C70" s="84" t="s">
        <v>580</v>
      </c>
      <c r="D70" s="136">
        <v>200</v>
      </c>
      <c r="E70" s="260">
        <f>'Пр. 7'!G73</f>
        <v>0</v>
      </c>
    </row>
    <row r="71" spans="1:8" s="30" customFormat="1" ht="31.5">
      <c r="A71" s="139" t="s">
        <v>223</v>
      </c>
      <c r="B71" s="84" t="s">
        <v>143</v>
      </c>
      <c r="C71" s="84" t="s">
        <v>285</v>
      </c>
      <c r="D71" s="136">
        <v>800</v>
      </c>
      <c r="E71" s="260">
        <f>'Пр. 7'!G74</f>
        <v>41000</v>
      </c>
    </row>
    <row r="72" spans="1:8" s="30" customFormat="1" ht="31.5">
      <c r="A72" s="139" t="s">
        <v>457</v>
      </c>
      <c r="B72" s="84" t="s">
        <v>143</v>
      </c>
      <c r="C72" s="84" t="s">
        <v>456</v>
      </c>
      <c r="D72" s="136">
        <v>200</v>
      </c>
      <c r="E72" s="260">
        <f>'Пр. 7'!G75</f>
        <v>0</v>
      </c>
    </row>
    <row r="73" spans="1:8" s="26" customFormat="1" ht="31.5">
      <c r="A73" s="137" t="s">
        <v>205</v>
      </c>
      <c r="B73" s="134"/>
      <c r="C73" s="134" t="s">
        <v>287</v>
      </c>
      <c r="D73" s="365"/>
      <c r="E73" s="259">
        <f>E74</f>
        <v>100000</v>
      </c>
    </row>
    <row r="74" spans="1:8" s="30" customFormat="1" ht="31.5">
      <c r="A74" s="139" t="s">
        <v>494</v>
      </c>
      <c r="B74" s="84" t="s">
        <v>373</v>
      </c>
      <c r="C74" s="84" t="s">
        <v>288</v>
      </c>
      <c r="D74" s="136">
        <v>200</v>
      </c>
      <c r="E74" s="260">
        <f>'Пр. 7'!G86</f>
        <v>100000</v>
      </c>
    </row>
    <row r="75" spans="1:8" s="26" customFormat="1" ht="31.5">
      <c r="A75" s="137" t="s">
        <v>206</v>
      </c>
      <c r="B75" s="134"/>
      <c r="C75" s="134" t="s">
        <v>289</v>
      </c>
      <c r="D75" s="365"/>
      <c r="E75" s="259">
        <f>E76</f>
        <v>400000</v>
      </c>
    </row>
    <row r="76" spans="1:8" s="30" customFormat="1" ht="47.25">
      <c r="A76" s="265" t="s">
        <v>500</v>
      </c>
      <c r="B76" s="435" t="s">
        <v>141</v>
      </c>
      <c r="C76" s="435" t="s">
        <v>290</v>
      </c>
      <c r="D76" s="329">
        <v>200</v>
      </c>
      <c r="E76" s="436">
        <f>'Пр. 7'!G88</f>
        <v>400000</v>
      </c>
    </row>
    <row r="77" spans="1:8" s="26" customFormat="1" ht="31.5">
      <c r="A77" s="137" t="s">
        <v>228</v>
      </c>
      <c r="B77" s="134"/>
      <c r="C77" s="134" t="s">
        <v>291</v>
      </c>
      <c r="D77" s="365"/>
      <c r="E77" s="259">
        <f>E78+E79+E80+E81</f>
        <v>817300.6</v>
      </c>
      <c r="F77" s="48"/>
    </row>
    <row r="78" spans="1:8" s="30" customFormat="1" ht="94.5">
      <c r="A78" s="139" t="s">
        <v>229</v>
      </c>
      <c r="B78" s="84" t="s">
        <v>143</v>
      </c>
      <c r="C78" s="84" t="s">
        <v>447</v>
      </c>
      <c r="D78" s="136">
        <v>100</v>
      </c>
      <c r="E78" s="260">
        <f>'Пр. 7'!G77</f>
        <v>663379.56000000006</v>
      </c>
      <c r="F78" s="49"/>
      <c r="G78" s="49"/>
      <c r="H78" s="49"/>
    </row>
    <row r="79" spans="1:8" s="30" customFormat="1" ht="47.25">
      <c r="A79" s="139" t="s">
        <v>495</v>
      </c>
      <c r="B79" s="84" t="s">
        <v>143</v>
      </c>
      <c r="C79" s="84" t="s">
        <v>447</v>
      </c>
      <c r="D79" s="136">
        <v>200</v>
      </c>
      <c r="E79" s="260">
        <f>'Пр. 7'!G78</f>
        <v>153921.03999999992</v>
      </c>
    </row>
    <row r="80" spans="1:8" s="30" customFormat="1" ht="101.25" customHeight="1">
      <c r="A80" s="139" t="s">
        <v>554</v>
      </c>
      <c r="B80" s="84" t="s">
        <v>143</v>
      </c>
      <c r="C80" s="84" t="s">
        <v>292</v>
      </c>
      <c r="D80" s="136">
        <v>100</v>
      </c>
      <c r="E80" s="260">
        <f>'Пр. 7'!G79</f>
        <v>0</v>
      </c>
    </row>
    <row r="81" spans="1:7" s="30" customFormat="1" ht="96.75" customHeight="1">
      <c r="A81" s="139" t="s">
        <v>231</v>
      </c>
      <c r="B81" s="84" t="s">
        <v>143</v>
      </c>
      <c r="C81" s="84" t="s">
        <v>293</v>
      </c>
      <c r="D81" s="136">
        <v>100</v>
      </c>
      <c r="E81" s="260">
        <f>'Пр. 7'!G80</f>
        <v>0</v>
      </c>
    </row>
    <row r="82" spans="1:7" s="30" customFormat="1" ht="31.5">
      <c r="A82" s="149" t="s">
        <v>233</v>
      </c>
      <c r="B82" s="151"/>
      <c r="C82" s="151" t="s">
        <v>294</v>
      </c>
      <c r="D82" s="364"/>
      <c r="E82" s="434">
        <f>E83</f>
        <v>1200000</v>
      </c>
    </row>
    <row r="83" spans="1:7" s="30" customFormat="1" ht="47.25">
      <c r="A83" s="139" t="s">
        <v>501</v>
      </c>
      <c r="B83" s="84" t="s">
        <v>143</v>
      </c>
      <c r="C83" s="84" t="s">
        <v>295</v>
      </c>
      <c r="D83" s="136">
        <v>200</v>
      </c>
      <c r="E83" s="260">
        <f>'Пр. 7'!G82</f>
        <v>1200000</v>
      </c>
    </row>
    <row r="84" spans="1:7" s="26" customFormat="1" ht="47.25">
      <c r="A84" s="137" t="s">
        <v>440</v>
      </c>
      <c r="B84" s="134" t="s">
        <v>143</v>
      </c>
      <c r="C84" s="134" t="s">
        <v>441</v>
      </c>
      <c r="D84" s="365"/>
      <c r="E84" s="259">
        <f>E85</f>
        <v>1869792</v>
      </c>
    </row>
    <row r="85" spans="1:7" s="30" customFormat="1" ht="95.25" customHeight="1">
      <c r="A85" s="139" t="s">
        <v>554</v>
      </c>
      <c r="B85" s="84" t="s">
        <v>143</v>
      </c>
      <c r="C85" s="84" t="s">
        <v>439</v>
      </c>
      <c r="D85" s="136">
        <v>100</v>
      </c>
      <c r="E85" s="260">
        <f>безвозм.пост.!C9</f>
        <v>1869792</v>
      </c>
    </row>
    <row r="86" spans="1:7" s="26" customFormat="1" ht="47.25">
      <c r="A86" s="137" t="s">
        <v>589</v>
      </c>
      <c r="B86" s="134"/>
      <c r="C86" s="134"/>
      <c r="D86" s="365"/>
      <c r="E86" s="259">
        <f>E87</f>
        <v>0</v>
      </c>
    </row>
    <row r="87" spans="1:7" s="30" customFormat="1" ht="47.25">
      <c r="A87" s="150" t="s">
        <v>585</v>
      </c>
      <c r="B87" s="84" t="s">
        <v>143</v>
      </c>
      <c r="C87" s="84" t="s">
        <v>588</v>
      </c>
      <c r="D87" s="136">
        <v>200</v>
      </c>
      <c r="E87" s="96">
        <f>'Пр. 7'!G90</f>
        <v>0</v>
      </c>
    </row>
    <row r="88" spans="1:7" ht="15.75">
      <c r="A88" s="137" t="s">
        <v>475</v>
      </c>
      <c r="B88" s="365"/>
      <c r="C88" s="84"/>
      <c r="D88" s="136"/>
      <c r="E88" s="437">
        <f>E13+E40+E47+E64+E87</f>
        <v>21020000</v>
      </c>
      <c r="G88" s="20"/>
    </row>
    <row r="92" spans="1:7">
      <c r="E92" s="335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opLeftCell="A79" workbookViewId="0">
      <selection activeCell="A43" sqref="A43:D43"/>
    </sheetView>
  </sheetViews>
  <sheetFormatPr defaultRowHeight="15.75"/>
  <cols>
    <col min="1" max="1" width="61.7109375" style="76" customWidth="1"/>
    <col min="2" max="2" width="13.42578125" style="156" customWidth="1"/>
    <col min="3" max="3" width="16.42578125" style="77" customWidth="1"/>
    <col min="4" max="4" width="12.7109375" style="78" customWidth="1"/>
    <col min="5" max="5" width="16.140625" style="78" customWidth="1"/>
    <col min="6" max="6" width="17.42578125" style="78" customWidth="1"/>
    <col min="7" max="7" width="14.7109375" bestFit="1" customWidth="1"/>
    <col min="8" max="8" width="18.140625" customWidth="1"/>
  </cols>
  <sheetData>
    <row r="1" spans="1:6">
      <c r="D1" s="644" t="s">
        <v>128</v>
      </c>
      <c r="E1" s="644"/>
      <c r="F1" s="644"/>
    </row>
    <row r="2" spans="1:6">
      <c r="D2" s="642" t="s">
        <v>33</v>
      </c>
      <c r="E2" s="642"/>
      <c r="F2" s="642"/>
    </row>
    <row r="3" spans="1:6">
      <c r="D3" s="642" t="s">
        <v>109</v>
      </c>
      <c r="E3" s="642"/>
      <c r="F3" s="642"/>
    </row>
    <row r="4" spans="1:6">
      <c r="D4" s="642" t="s">
        <v>27</v>
      </c>
      <c r="E4" s="642"/>
      <c r="F4" s="642"/>
    </row>
    <row r="5" spans="1:6">
      <c r="D5" s="642" t="s">
        <v>28</v>
      </c>
      <c r="E5" s="642"/>
      <c r="F5" s="642"/>
    </row>
    <row r="6" spans="1:6">
      <c r="D6" s="642"/>
      <c r="E6" s="642"/>
      <c r="F6" s="642"/>
    </row>
    <row r="7" spans="1:6">
      <c r="D7" s="63"/>
      <c r="E7" s="63"/>
      <c r="F7" s="63"/>
    </row>
    <row r="8" spans="1:6" ht="52.5" customHeight="1">
      <c r="A8" s="584" t="s">
        <v>622</v>
      </c>
      <c r="B8" s="584"/>
      <c r="C8" s="584"/>
      <c r="D8" s="584"/>
      <c r="E8" s="647"/>
      <c r="F8" s="647"/>
    </row>
    <row r="10" spans="1:6" ht="31.5">
      <c r="A10" s="80" t="s">
        <v>34</v>
      </c>
      <c r="B10" s="44" t="s">
        <v>130</v>
      </c>
      <c r="C10" s="44" t="s">
        <v>64</v>
      </c>
      <c r="D10" s="80" t="s">
        <v>65</v>
      </c>
      <c r="E10" s="620" t="s">
        <v>42</v>
      </c>
      <c r="F10" s="620"/>
    </row>
    <row r="11" spans="1:6">
      <c r="A11" s="79"/>
      <c r="B11" s="157"/>
      <c r="C11" s="44"/>
      <c r="D11" s="80"/>
      <c r="E11" s="480" t="s">
        <v>551</v>
      </c>
      <c r="F11" s="81" t="s">
        <v>618</v>
      </c>
    </row>
    <row r="12" spans="1:6" s="26" customFormat="1" ht="47.25">
      <c r="A12" s="38" t="s">
        <v>443</v>
      </c>
      <c r="B12" s="44"/>
      <c r="C12" s="44" t="s">
        <v>201</v>
      </c>
      <c r="D12" s="85"/>
      <c r="E12" s="88">
        <f>E13+E39+E34+E52</f>
        <v>12810000</v>
      </c>
      <c r="F12" s="88">
        <f>F13+F39+F34+F52</f>
        <v>12250000</v>
      </c>
    </row>
    <row r="13" spans="1:6" s="26" customFormat="1" ht="75">
      <c r="A13" s="61" t="s">
        <v>442</v>
      </c>
      <c r="B13" s="37"/>
      <c r="C13" s="44" t="s">
        <v>266</v>
      </c>
      <c r="D13" s="85"/>
      <c r="E13" s="88">
        <f>E14+E19+E22+E25+E27+E29+E32</f>
        <v>7324918.4000000004</v>
      </c>
      <c r="F13" s="88">
        <f>F14+F19+F22+F25+F27+F29</f>
        <v>7064918.4000000004</v>
      </c>
    </row>
    <row r="14" spans="1:6" s="26" customFormat="1" ht="31.5">
      <c r="A14" s="38" t="s">
        <v>260</v>
      </c>
      <c r="B14" s="44"/>
      <c r="C14" s="44" t="s">
        <v>330</v>
      </c>
      <c r="D14" s="85"/>
      <c r="E14" s="88">
        <f>E15+E16+E17+E18</f>
        <v>5708000</v>
      </c>
      <c r="F14" s="88">
        <f>F15+F16+F17+F18</f>
        <v>5708000</v>
      </c>
    </row>
    <row r="15" spans="1:6" ht="94.5">
      <c r="A15" s="46" t="s">
        <v>207</v>
      </c>
      <c r="B15" s="42" t="s">
        <v>131</v>
      </c>
      <c r="C15" s="42" t="s">
        <v>267</v>
      </c>
      <c r="D15" s="43">
        <v>100</v>
      </c>
      <c r="E15" s="90">
        <f>Пр.8!G15</f>
        <v>1188000</v>
      </c>
      <c r="F15" s="90">
        <f>Пр.8!H15</f>
        <v>1188000</v>
      </c>
    </row>
    <row r="16" spans="1:6" ht="94.5">
      <c r="A16" s="46" t="s">
        <v>208</v>
      </c>
      <c r="B16" s="42" t="s">
        <v>132</v>
      </c>
      <c r="C16" s="42" t="s">
        <v>268</v>
      </c>
      <c r="D16" s="43">
        <v>100</v>
      </c>
      <c r="E16" s="90">
        <f>Пр.8!G18</f>
        <v>4000000</v>
      </c>
      <c r="F16" s="90">
        <f>Пр.8!H18</f>
        <v>4000000</v>
      </c>
    </row>
    <row r="17" spans="1:6" s="30" customFormat="1" ht="31.5">
      <c r="A17" s="46" t="s">
        <v>483</v>
      </c>
      <c r="B17" s="42" t="s">
        <v>132</v>
      </c>
      <c r="C17" s="42" t="s">
        <v>268</v>
      </c>
      <c r="D17" s="43">
        <v>200</v>
      </c>
      <c r="E17" s="90">
        <f>Пр.8!G19</f>
        <v>500000</v>
      </c>
      <c r="F17" s="90">
        <f>Пр.8!H19</f>
        <v>500000</v>
      </c>
    </row>
    <row r="18" spans="1:6" ht="31.5">
      <c r="A18" s="46" t="s">
        <v>209</v>
      </c>
      <c r="B18" s="42" t="s">
        <v>132</v>
      </c>
      <c r="C18" s="42" t="s">
        <v>268</v>
      </c>
      <c r="D18" s="43">
        <v>800</v>
      </c>
      <c r="E18" s="90">
        <f>Пр.8!G20</f>
        <v>20000</v>
      </c>
      <c r="F18" s="90">
        <f>Пр.8!H20</f>
        <v>20000</v>
      </c>
    </row>
    <row r="19" spans="1:6" s="26" customFormat="1" ht="31.5">
      <c r="A19" s="38" t="s">
        <v>261</v>
      </c>
      <c r="B19" s="44"/>
      <c r="C19" s="44" t="s">
        <v>331</v>
      </c>
      <c r="D19" s="85"/>
      <c r="E19" s="88">
        <f>E20+E21</f>
        <v>16282.4</v>
      </c>
      <c r="F19" s="88">
        <f>F20+F21</f>
        <v>11182.4</v>
      </c>
    </row>
    <row r="20" spans="1:6" s="26" customFormat="1" ht="78.75">
      <c r="A20" s="46" t="s">
        <v>484</v>
      </c>
      <c r="B20" s="42" t="s">
        <v>136</v>
      </c>
      <c r="C20" s="42" t="s">
        <v>269</v>
      </c>
      <c r="D20" s="43">
        <v>200</v>
      </c>
      <c r="E20" s="90">
        <f>Пр.8!G26</f>
        <v>15282.4</v>
      </c>
      <c r="F20" s="90">
        <f>Пр.8!H26</f>
        <v>10182.4</v>
      </c>
    </row>
    <row r="21" spans="1:6" s="26" customFormat="1" ht="47.25">
      <c r="A21" s="46" t="s">
        <v>485</v>
      </c>
      <c r="B21" s="42" t="s">
        <v>136</v>
      </c>
      <c r="C21" s="42" t="s">
        <v>270</v>
      </c>
      <c r="D21" s="43">
        <v>200</v>
      </c>
      <c r="E21" s="90">
        <f>Пр.8!G27</f>
        <v>1000</v>
      </c>
      <c r="F21" s="90">
        <f>Пр.8!H27</f>
        <v>1000</v>
      </c>
    </row>
    <row r="22" spans="1:6" s="26" customFormat="1" ht="31.5">
      <c r="A22" s="38" t="s">
        <v>262</v>
      </c>
      <c r="B22" s="44"/>
      <c r="C22" s="44" t="s">
        <v>332</v>
      </c>
      <c r="D22" s="85"/>
      <c r="E22" s="88">
        <f>E23+E24</f>
        <v>254900</v>
      </c>
      <c r="F22" s="88">
        <f>F23+F24</f>
        <v>0</v>
      </c>
    </row>
    <row r="23" spans="1:6" s="30" customFormat="1" ht="94.5">
      <c r="A23" s="46" t="s">
        <v>211</v>
      </c>
      <c r="B23" s="42" t="s">
        <v>137</v>
      </c>
      <c r="C23" s="42" t="s">
        <v>271</v>
      </c>
      <c r="D23" s="43">
        <v>100</v>
      </c>
      <c r="E23" s="94">
        <f>Пр.8!G30</f>
        <v>240000</v>
      </c>
      <c r="F23" s="94">
        <f>Пр.8!H30</f>
        <v>0</v>
      </c>
    </row>
    <row r="24" spans="1:6" s="30" customFormat="1" ht="51" customHeight="1">
      <c r="A24" s="46" t="s">
        <v>496</v>
      </c>
      <c r="B24" s="42" t="s">
        <v>137</v>
      </c>
      <c r="C24" s="42" t="s">
        <v>271</v>
      </c>
      <c r="D24" s="43">
        <v>200</v>
      </c>
      <c r="E24" s="94">
        <f>Пр.8!G31</f>
        <v>14900</v>
      </c>
      <c r="F24" s="94">
        <f>Пр.8!H31</f>
        <v>0</v>
      </c>
    </row>
    <row r="25" spans="1:6" s="26" customFormat="1" ht="47.25">
      <c r="A25" s="38" t="s">
        <v>263</v>
      </c>
      <c r="B25" s="42"/>
      <c r="C25" s="44" t="s">
        <v>333</v>
      </c>
      <c r="D25" s="85"/>
      <c r="E25" s="88">
        <f>E26</f>
        <v>0</v>
      </c>
      <c r="F25" s="88">
        <f>F26</f>
        <v>0</v>
      </c>
    </row>
    <row r="26" spans="1:6" s="30" customFormat="1" ht="78.75">
      <c r="A26" s="46" t="s">
        <v>210</v>
      </c>
      <c r="B26" s="42" t="s">
        <v>135</v>
      </c>
      <c r="C26" s="42" t="s">
        <v>272</v>
      </c>
      <c r="D26" s="43">
        <v>500</v>
      </c>
      <c r="E26" s="90">
        <f>Пр.8!G22</f>
        <v>0</v>
      </c>
      <c r="F26" s="90">
        <f>Пр.8!H22</f>
        <v>0</v>
      </c>
    </row>
    <row r="27" spans="1:6" s="26" customFormat="1" ht="47.25">
      <c r="A27" s="38" t="s">
        <v>264</v>
      </c>
      <c r="B27" s="42"/>
      <c r="C27" s="44" t="s">
        <v>334</v>
      </c>
      <c r="D27" s="85"/>
      <c r="E27" s="88">
        <f>E28</f>
        <v>200000</v>
      </c>
      <c r="F27" s="88">
        <f>F28</f>
        <v>200000</v>
      </c>
    </row>
    <row r="28" spans="1:6" s="30" customFormat="1" ht="47.25">
      <c r="A28" s="46" t="s">
        <v>212</v>
      </c>
      <c r="B28" s="42" t="s">
        <v>144</v>
      </c>
      <c r="C28" s="84" t="s">
        <v>296</v>
      </c>
      <c r="D28" s="43">
        <v>300</v>
      </c>
      <c r="E28" s="90">
        <f>Пр.8!G52</f>
        <v>200000</v>
      </c>
      <c r="F28" s="90">
        <f>Пр.8!H52</f>
        <v>200000</v>
      </c>
    </row>
    <row r="29" spans="1:6" s="26" customFormat="1" ht="31.5">
      <c r="A29" s="38" t="s">
        <v>265</v>
      </c>
      <c r="B29" s="44"/>
      <c r="C29" s="44" t="s">
        <v>336</v>
      </c>
      <c r="D29" s="85"/>
      <c r="E29" s="88">
        <f>E30+E31</f>
        <v>1145736</v>
      </c>
      <c r="F29" s="88">
        <f>F30+F31</f>
        <v>1145736</v>
      </c>
    </row>
    <row r="30" spans="1:6" s="30" customFormat="1" ht="126">
      <c r="A30" s="46" t="s">
        <v>497</v>
      </c>
      <c r="B30" s="39" t="s">
        <v>258</v>
      </c>
      <c r="C30" s="42" t="s">
        <v>273</v>
      </c>
      <c r="D30" s="43">
        <v>200</v>
      </c>
      <c r="E30" s="90">
        <f>Пр.8!G38</f>
        <v>450000</v>
      </c>
      <c r="F30" s="90">
        <f>Пр.8!H38</f>
        <v>357005</v>
      </c>
    </row>
    <row r="31" spans="1:6" s="30" customFormat="1" ht="63">
      <c r="A31" s="46" t="s">
        <v>498</v>
      </c>
      <c r="B31" s="39" t="s">
        <v>258</v>
      </c>
      <c r="C31" s="42" t="s">
        <v>274</v>
      </c>
      <c r="D31" s="43">
        <v>200</v>
      </c>
      <c r="E31" s="90">
        <f>Пр.8!G39</f>
        <v>695736</v>
      </c>
      <c r="F31" s="90">
        <f>Пр.8!H39</f>
        <v>788731</v>
      </c>
    </row>
    <row r="32" spans="1:6" ht="31.5">
      <c r="A32" s="38" t="s">
        <v>473</v>
      </c>
      <c r="B32" s="44" t="s">
        <v>469</v>
      </c>
      <c r="C32" s="44" t="s">
        <v>474</v>
      </c>
      <c r="D32" s="88"/>
      <c r="E32" s="255">
        <f>E33</f>
        <v>0</v>
      </c>
      <c r="F32" s="255">
        <f>F33</f>
        <v>0</v>
      </c>
    </row>
    <row r="33" spans="1:6" ht="94.5">
      <c r="A33" s="62" t="s">
        <v>487</v>
      </c>
      <c r="B33" s="42" t="s">
        <v>469</v>
      </c>
      <c r="C33" s="42" t="s">
        <v>472</v>
      </c>
      <c r="D33" s="256">
        <v>200</v>
      </c>
      <c r="E33" s="91">
        <f>Пр.8!G41</f>
        <v>0</v>
      </c>
      <c r="F33" s="91">
        <f>Пр.8!H41</f>
        <v>0</v>
      </c>
    </row>
    <row r="34" spans="1:6" s="26" customFormat="1" ht="75">
      <c r="A34" s="61" t="s">
        <v>444</v>
      </c>
      <c r="B34" s="39"/>
      <c r="C34" s="44" t="s">
        <v>277</v>
      </c>
      <c r="D34" s="85"/>
      <c r="E34" s="88">
        <f>E35+E37</f>
        <v>200000</v>
      </c>
      <c r="F34" s="88">
        <f>F35+F37</f>
        <v>200000</v>
      </c>
    </row>
    <row r="35" spans="1:6" s="26" customFormat="1" ht="31.5">
      <c r="A35" s="38" t="s">
        <v>303</v>
      </c>
      <c r="B35" s="44"/>
      <c r="C35" s="44" t="s">
        <v>275</v>
      </c>
      <c r="D35" s="85"/>
      <c r="E35" s="88">
        <f>E36</f>
        <v>100000</v>
      </c>
      <c r="F35" s="88">
        <f>F36</f>
        <v>100000</v>
      </c>
    </row>
    <row r="36" spans="1:6" ht="63">
      <c r="A36" s="46" t="s">
        <v>488</v>
      </c>
      <c r="B36" s="42" t="s">
        <v>139</v>
      </c>
      <c r="C36" s="42" t="s">
        <v>276</v>
      </c>
      <c r="D36" s="43">
        <v>200</v>
      </c>
      <c r="E36" s="89">
        <f>Пр.8!G34</f>
        <v>100000</v>
      </c>
      <c r="F36" s="89">
        <f>Пр.8!H34</f>
        <v>100000</v>
      </c>
    </row>
    <row r="37" spans="1:6" s="26" customFormat="1">
      <c r="A37" s="38" t="s">
        <v>304</v>
      </c>
      <c r="B37" s="44"/>
      <c r="C37" s="44" t="s">
        <v>305</v>
      </c>
      <c r="D37" s="85"/>
      <c r="E37" s="88">
        <f>E38</f>
        <v>100000</v>
      </c>
      <c r="F37" s="88">
        <f>F38</f>
        <v>100000</v>
      </c>
    </row>
    <row r="38" spans="1:6" ht="63">
      <c r="A38" s="46" t="s">
        <v>306</v>
      </c>
      <c r="B38" s="42" t="s">
        <v>314</v>
      </c>
      <c r="C38" s="42" t="s">
        <v>301</v>
      </c>
      <c r="D38" s="43">
        <v>800</v>
      </c>
      <c r="E38" s="89">
        <f>Пр.8!G24</f>
        <v>100000</v>
      </c>
      <c r="F38" s="89">
        <f>Пр.8!H24</f>
        <v>100000</v>
      </c>
    </row>
    <row r="39" spans="1:6" s="26" customFormat="1" ht="75">
      <c r="A39" s="61" t="s">
        <v>445</v>
      </c>
      <c r="B39" s="37"/>
      <c r="C39" s="44" t="s">
        <v>278</v>
      </c>
      <c r="D39" s="85"/>
      <c r="E39" s="93">
        <f>E40+E44+E46+E48</f>
        <v>1517781</v>
      </c>
      <c r="F39" s="93">
        <f>F40+F44+F46+F48</f>
        <v>1217781</v>
      </c>
    </row>
    <row r="40" spans="1:6" s="26" customFormat="1" ht="31.5">
      <c r="A40" s="38" t="s">
        <v>202</v>
      </c>
      <c r="B40" s="44"/>
      <c r="C40" s="44" t="s">
        <v>279</v>
      </c>
      <c r="D40" s="85"/>
      <c r="E40" s="93">
        <f>E41+E42</f>
        <v>472781</v>
      </c>
      <c r="F40" s="93">
        <f>F41+F42</f>
        <v>472781</v>
      </c>
    </row>
    <row r="41" spans="1:6" ht="47.25">
      <c r="A41" s="46" t="s">
        <v>489</v>
      </c>
      <c r="B41" s="42" t="s">
        <v>141</v>
      </c>
      <c r="C41" s="42" t="s">
        <v>280</v>
      </c>
      <c r="D41" s="43">
        <v>200</v>
      </c>
      <c r="E41" s="89">
        <f>Пр.8!G48</f>
        <v>150000</v>
      </c>
      <c r="F41" s="89">
        <f>Пр.8!H48</f>
        <v>150000</v>
      </c>
    </row>
    <row r="42" spans="1:6" s="30" customFormat="1" ht="126">
      <c r="A42" s="148" t="s">
        <v>490</v>
      </c>
      <c r="B42" s="39" t="s">
        <v>258</v>
      </c>
      <c r="C42" s="42" t="s">
        <v>448</v>
      </c>
      <c r="D42" s="221">
        <v>200</v>
      </c>
      <c r="E42" s="91">
        <f>Пр.8!G37</f>
        <v>322781</v>
      </c>
      <c r="F42" s="91">
        <f>Пр.8!H37</f>
        <v>322781</v>
      </c>
    </row>
    <row r="43" spans="1:6" s="30" customFormat="1" ht="94.5">
      <c r="A43" s="254" t="s">
        <v>491</v>
      </c>
      <c r="B43" s="144" t="s">
        <v>258</v>
      </c>
      <c r="C43" s="84" t="s">
        <v>454</v>
      </c>
      <c r="D43" s="136">
        <v>200</v>
      </c>
      <c r="E43" s="233">
        <f>безвозм.пост.!C52</f>
        <v>0</v>
      </c>
      <c r="F43" s="233">
        <f>безвозм.пост.!D52</f>
        <v>0</v>
      </c>
    </row>
    <row r="44" spans="1:6" s="26" customFormat="1" ht="31.5">
      <c r="A44" s="38" t="s">
        <v>203</v>
      </c>
      <c r="B44" s="44"/>
      <c r="C44" s="44" t="s">
        <v>281</v>
      </c>
      <c r="D44" s="85"/>
      <c r="E44" s="93">
        <f>E45</f>
        <v>500000</v>
      </c>
      <c r="F44" s="93">
        <f>F45</f>
        <v>200000</v>
      </c>
    </row>
    <row r="45" spans="1:6" s="30" customFormat="1" ht="47.25">
      <c r="A45" s="46" t="s">
        <v>499</v>
      </c>
      <c r="B45" s="42" t="s">
        <v>141</v>
      </c>
      <c r="C45" s="42" t="s">
        <v>282</v>
      </c>
      <c r="D45" s="43">
        <v>200</v>
      </c>
      <c r="E45" s="89">
        <f>Пр.8!G49</f>
        <v>500000</v>
      </c>
      <c r="F45" s="89">
        <f>Пр.8!H49</f>
        <v>200000</v>
      </c>
    </row>
    <row r="46" spans="1:6" s="30" customFormat="1" ht="31.5">
      <c r="A46" s="38" t="s">
        <v>363</v>
      </c>
      <c r="B46" s="44"/>
      <c r="C46" s="44" t="s">
        <v>364</v>
      </c>
      <c r="D46" s="268"/>
      <c r="E46" s="88">
        <f>E47</f>
        <v>210000</v>
      </c>
      <c r="F46" s="88">
        <f>F47</f>
        <v>210000</v>
      </c>
    </row>
    <row r="47" spans="1:6" s="30" customFormat="1" ht="32.25" thickBot="1">
      <c r="A47" s="45" t="s">
        <v>502</v>
      </c>
      <c r="B47" s="82"/>
      <c r="C47" s="82" t="s">
        <v>362</v>
      </c>
      <c r="D47" s="83">
        <v>200</v>
      </c>
      <c r="E47" s="92">
        <f>безвозм.пост.!C50</f>
        <v>210000</v>
      </c>
      <c r="F47" s="92">
        <f>безвозм.пост.!D50</f>
        <v>210000</v>
      </c>
    </row>
    <row r="48" spans="1:6" s="30" customFormat="1" ht="31.5">
      <c r="A48" s="38" t="s">
        <v>365</v>
      </c>
      <c r="B48" s="44"/>
      <c r="C48" s="44" t="s">
        <v>366</v>
      </c>
      <c r="D48" s="268"/>
      <c r="E48" s="88">
        <f>E49</f>
        <v>335000</v>
      </c>
      <c r="F48" s="88">
        <f>F49</f>
        <v>335000</v>
      </c>
    </row>
    <row r="49" spans="1:8" s="30" customFormat="1" ht="48" thickBot="1">
      <c r="A49" s="45" t="s">
        <v>506</v>
      </c>
      <c r="B49" s="82" t="s">
        <v>254</v>
      </c>
      <c r="C49" s="82" t="s">
        <v>367</v>
      </c>
      <c r="D49" s="83">
        <v>200</v>
      </c>
      <c r="E49" s="92">
        <f>безвозм.пост.!C42</f>
        <v>335000</v>
      </c>
      <c r="F49" s="92">
        <f>безвозм.пост.!D42</f>
        <v>335000</v>
      </c>
    </row>
    <row r="50" spans="1:8" s="26" customFormat="1" ht="31.5">
      <c r="A50" s="38" t="s">
        <v>482</v>
      </c>
      <c r="B50" s="44"/>
      <c r="C50" s="44" t="s">
        <v>480</v>
      </c>
      <c r="D50" s="306"/>
      <c r="E50" s="88">
        <f>E51</f>
        <v>0</v>
      </c>
      <c r="F50" s="88">
        <f>F51</f>
        <v>0</v>
      </c>
    </row>
    <row r="51" spans="1:8" s="30" customFormat="1" ht="63.75" thickBot="1">
      <c r="A51" s="45" t="s">
        <v>507</v>
      </c>
      <c r="B51" s="82" t="s">
        <v>254</v>
      </c>
      <c r="C51" s="82" t="s">
        <v>481</v>
      </c>
      <c r="D51" s="83">
        <v>200</v>
      </c>
      <c r="E51" s="92">
        <f>Пр.8!G45</f>
        <v>0</v>
      </c>
      <c r="F51" s="92">
        <f>Пр.8!H45</f>
        <v>0</v>
      </c>
    </row>
    <row r="52" spans="1:8" s="26" customFormat="1" ht="79.5" customHeight="1">
      <c r="A52" s="61" t="s">
        <v>446</v>
      </c>
      <c r="B52" s="37"/>
      <c r="C52" s="44" t="s">
        <v>283</v>
      </c>
      <c r="D52" s="85"/>
      <c r="E52" s="93">
        <f>E53+E59+E61+E63+E68</f>
        <v>3767300.6</v>
      </c>
      <c r="F52" s="93">
        <f>F53+F59+F61+F63+F68</f>
        <v>3767300.6</v>
      </c>
    </row>
    <row r="53" spans="1:8" s="26" customFormat="1" ht="31.5">
      <c r="A53" s="38" t="s">
        <v>204</v>
      </c>
      <c r="B53" s="44"/>
      <c r="C53" s="44" t="s">
        <v>284</v>
      </c>
      <c r="D53" s="85"/>
      <c r="E53" s="93">
        <f>E54+E56+E58</f>
        <v>1550000</v>
      </c>
      <c r="F53" s="93">
        <f>F54+F56+F58</f>
        <v>1550000</v>
      </c>
    </row>
    <row r="54" spans="1:8" ht="94.5">
      <c r="A54" s="46" t="s">
        <v>222</v>
      </c>
      <c r="B54" s="42" t="s">
        <v>143</v>
      </c>
      <c r="C54" s="42" t="s">
        <v>285</v>
      </c>
      <c r="D54" s="43">
        <v>100</v>
      </c>
      <c r="E54" s="89">
        <f>Пр.8!G57</f>
        <v>1000000</v>
      </c>
      <c r="F54" s="89">
        <f>Пр.8!H57</f>
        <v>1000000</v>
      </c>
    </row>
    <row r="55" spans="1:8" ht="110.25">
      <c r="A55" s="46" t="s">
        <v>221</v>
      </c>
      <c r="B55" s="42" t="s">
        <v>143</v>
      </c>
      <c r="C55" s="42" t="s">
        <v>286</v>
      </c>
      <c r="D55" s="43">
        <v>100</v>
      </c>
      <c r="E55" s="89">
        <f>Пр.8!G58</f>
        <v>0</v>
      </c>
      <c r="F55" s="89">
        <f>Пр.8!H58</f>
        <v>0</v>
      </c>
    </row>
    <row r="56" spans="1:8" ht="47.25">
      <c r="A56" s="46" t="s">
        <v>493</v>
      </c>
      <c r="B56" s="42" t="s">
        <v>143</v>
      </c>
      <c r="C56" s="42" t="s">
        <v>285</v>
      </c>
      <c r="D56" s="43">
        <v>200</v>
      </c>
      <c r="E56" s="89">
        <f>Пр.8!G59</f>
        <v>500000</v>
      </c>
      <c r="F56" s="89">
        <f>Пр.8!H59</f>
        <v>500000</v>
      </c>
    </row>
    <row r="57" spans="1:8" ht="47.25">
      <c r="A57" s="322" t="s">
        <v>556</v>
      </c>
      <c r="B57" s="42" t="s">
        <v>143</v>
      </c>
      <c r="C57" s="42" t="s">
        <v>555</v>
      </c>
      <c r="D57" s="307">
        <v>200</v>
      </c>
      <c r="E57" s="89">
        <f>Пр.8!G60</f>
        <v>100000</v>
      </c>
      <c r="F57" s="89"/>
    </row>
    <row r="58" spans="1:8" ht="47.25">
      <c r="A58" s="46" t="s">
        <v>223</v>
      </c>
      <c r="B58" s="42" t="s">
        <v>143</v>
      </c>
      <c r="C58" s="42" t="s">
        <v>285</v>
      </c>
      <c r="D58" s="43">
        <v>800</v>
      </c>
      <c r="E58" s="89">
        <v>50000</v>
      </c>
      <c r="F58" s="89">
        <f>Пр.8!H61</f>
        <v>50000</v>
      </c>
    </row>
    <row r="59" spans="1:8" s="26" customFormat="1" ht="31.5">
      <c r="A59" s="38" t="s">
        <v>205</v>
      </c>
      <c r="B59" s="44"/>
      <c r="C59" s="44" t="s">
        <v>287</v>
      </c>
      <c r="D59" s="85"/>
      <c r="E59" s="95">
        <f>E60</f>
        <v>100000</v>
      </c>
      <c r="F59" s="95">
        <f>F60</f>
        <v>100000</v>
      </c>
    </row>
    <row r="60" spans="1:8" ht="47.25">
      <c r="A60" s="46" t="s">
        <v>494</v>
      </c>
      <c r="B60" s="42" t="s">
        <v>373</v>
      </c>
      <c r="C60" s="42" t="s">
        <v>288</v>
      </c>
      <c r="D60" s="43">
        <v>200</v>
      </c>
      <c r="E60" s="94">
        <f>Пр.8!G72</f>
        <v>100000</v>
      </c>
      <c r="F60" s="94">
        <f>Пр.8!H72</f>
        <v>100000</v>
      </c>
    </row>
    <row r="61" spans="1:8" s="26" customFormat="1" ht="31.5">
      <c r="A61" s="38" t="s">
        <v>206</v>
      </c>
      <c r="B61" s="44"/>
      <c r="C61" s="44" t="s">
        <v>289</v>
      </c>
      <c r="D61" s="85"/>
      <c r="E61" s="95">
        <f>E62</f>
        <v>100000</v>
      </c>
      <c r="F61" s="95">
        <f>F62</f>
        <v>100000</v>
      </c>
    </row>
    <row r="62" spans="1:8" ht="47.25">
      <c r="A62" s="46" t="s">
        <v>500</v>
      </c>
      <c r="B62" s="42" t="s">
        <v>141</v>
      </c>
      <c r="C62" s="42" t="s">
        <v>290</v>
      </c>
      <c r="D62" s="43">
        <v>200</v>
      </c>
      <c r="E62" s="94">
        <f>Пр.8!G74</f>
        <v>100000</v>
      </c>
      <c r="F62" s="94">
        <f>Пр.8!H74</f>
        <v>100000</v>
      </c>
    </row>
    <row r="63" spans="1:8" s="26" customFormat="1" ht="31.5">
      <c r="A63" s="38" t="s">
        <v>228</v>
      </c>
      <c r="B63" s="44"/>
      <c r="C63" s="44" t="s">
        <v>291</v>
      </c>
      <c r="D63" s="85"/>
      <c r="E63" s="95">
        <f>E64+E65+E66+E67</f>
        <v>817300.6</v>
      </c>
      <c r="F63" s="95">
        <f>F64+F65+F66+F67</f>
        <v>817300.6</v>
      </c>
    </row>
    <row r="64" spans="1:8" ht="110.25">
      <c r="A64" s="46" t="s">
        <v>229</v>
      </c>
      <c r="B64" s="42" t="s">
        <v>143</v>
      </c>
      <c r="C64" s="42" t="s">
        <v>447</v>
      </c>
      <c r="D64" s="43">
        <v>100</v>
      </c>
      <c r="E64" s="94">
        <f>Пр.8!G63</f>
        <v>663379.56000000006</v>
      </c>
      <c r="F64" s="94">
        <f>Пр.8!H63</f>
        <v>663379.56000000006</v>
      </c>
      <c r="G64" s="20"/>
      <c r="H64" s="20"/>
    </row>
    <row r="65" spans="1:6" ht="63">
      <c r="A65" s="46" t="s">
        <v>495</v>
      </c>
      <c r="B65" s="42" t="s">
        <v>143</v>
      </c>
      <c r="C65" s="42" t="s">
        <v>447</v>
      </c>
      <c r="D65" s="43">
        <v>200</v>
      </c>
      <c r="E65" s="94">
        <f>Пр.8!G64</f>
        <v>153921.03999999992</v>
      </c>
      <c r="F65" s="94">
        <f>Пр.8!H64</f>
        <v>153921.03999999992</v>
      </c>
    </row>
    <row r="66" spans="1:6" ht="126">
      <c r="A66" s="46" t="s">
        <v>230</v>
      </c>
      <c r="B66" s="42" t="s">
        <v>143</v>
      </c>
      <c r="C66" s="42" t="s">
        <v>292</v>
      </c>
      <c r="D66" s="43">
        <v>100</v>
      </c>
      <c r="E66" s="94">
        <f>Пр.8!G65</f>
        <v>0</v>
      </c>
      <c r="F66" s="94">
        <f>Пр.8!H65</f>
        <v>0</v>
      </c>
    </row>
    <row r="67" spans="1:6" ht="126">
      <c r="A67" s="46" t="s">
        <v>231</v>
      </c>
      <c r="B67" s="42" t="s">
        <v>143</v>
      </c>
      <c r="C67" s="42" t="s">
        <v>293</v>
      </c>
      <c r="D67" s="43">
        <v>100</v>
      </c>
      <c r="E67" s="94">
        <f>Пр.8!G66</f>
        <v>0</v>
      </c>
      <c r="F67" s="94">
        <f>Пр.8!H66</f>
        <v>0</v>
      </c>
    </row>
    <row r="68" spans="1:6" s="26" customFormat="1" ht="31.5">
      <c r="A68" s="38" t="s">
        <v>233</v>
      </c>
      <c r="B68" s="44"/>
      <c r="C68" s="44" t="s">
        <v>294</v>
      </c>
      <c r="D68" s="85"/>
      <c r="E68" s="95">
        <f>E69</f>
        <v>1200000</v>
      </c>
      <c r="F68" s="95">
        <f>F69</f>
        <v>1200000</v>
      </c>
    </row>
    <row r="69" spans="1:6" ht="47.25">
      <c r="A69" s="46" t="s">
        <v>501</v>
      </c>
      <c r="B69" s="42" t="s">
        <v>143</v>
      </c>
      <c r="C69" s="42" t="s">
        <v>295</v>
      </c>
      <c r="D69" s="43">
        <v>200</v>
      </c>
      <c r="E69" s="94">
        <f>Пр.8!G68</f>
        <v>1200000</v>
      </c>
      <c r="F69" s="94">
        <f>Пр.8!H68</f>
        <v>1200000</v>
      </c>
    </row>
    <row r="70" spans="1:6" s="26" customFormat="1" ht="47.25">
      <c r="A70" s="38" t="s">
        <v>440</v>
      </c>
      <c r="B70" s="44" t="s">
        <v>143</v>
      </c>
      <c r="C70" s="44" t="s">
        <v>441</v>
      </c>
      <c r="D70" s="222"/>
      <c r="E70" s="88">
        <f>E71</f>
        <v>0</v>
      </c>
      <c r="F70" s="88">
        <f>F71</f>
        <v>0</v>
      </c>
    </row>
    <row r="71" spans="1:6" s="30" customFormat="1" ht="126">
      <c r="A71" s="46" t="s">
        <v>224</v>
      </c>
      <c r="B71" s="42" t="s">
        <v>143</v>
      </c>
      <c r="C71" s="42" t="s">
        <v>439</v>
      </c>
      <c r="D71" s="221">
        <v>100</v>
      </c>
      <c r="E71" s="90">
        <f>Пр.8!G70</f>
        <v>0</v>
      </c>
      <c r="F71" s="90">
        <f>Пр.8!H70</f>
        <v>0</v>
      </c>
    </row>
    <row r="72" spans="1:6">
      <c r="A72" s="38" t="s">
        <v>213</v>
      </c>
      <c r="B72" s="44"/>
      <c r="C72" s="42"/>
      <c r="D72" s="43"/>
      <c r="E72" s="94"/>
      <c r="F72" s="94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"/>
  <sheetViews>
    <sheetView topLeftCell="A74" workbookViewId="0">
      <selection activeCell="G96" sqref="G96"/>
    </sheetView>
  </sheetViews>
  <sheetFormatPr defaultRowHeight="15"/>
  <cols>
    <col min="1" max="1" width="59.42578125" style="258" customWidth="1"/>
    <col min="2" max="2" width="10" style="258" customWidth="1"/>
    <col min="3" max="4" width="8.7109375" style="258" customWidth="1"/>
    <col min="5" max="5" width="13.42578125" style="333" customWidth="1"/>
    <col min="6" max="6" width="9.85546875" style="258" customWidth="1"/>
    <col min="7" max="7" width="22" style="258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646" t="s">
        <v>215</v>
      </c>
      <c r="F1" s="646"/>
      <c r="G1" s="646"/>
    </row>
    <row r="2" spans="1:11" ht="15.75">
      <c r="E2" s="643" t="s">
        <v>33</v>
      </c>
      <c r="F2" s="643"/>
      <c r="G2" s="643"/>
    </row>
    <row r="3" spans="1:11" ht="15.75">
      <c r="E3" s="643" t="s">
        <v>109</v>
      </c>
      <c r="F3" s="643"/>
      <c r="G3" s="643"/>
    </row>
    <row r="4" spans="1:11" ht="15.75">
      <c r="E4" s="643" t="s">
        <v>27</v>
      </c>
      <c r="F4" s="643"/>
      <c r="G4" s="643"/>
    </row>
    <row r="5" spans="1:11" ht="15.75">
      <c r="E5" s="643" t="s">
        <v>28</v>
      </c>
      <c r="F5" s="643"/>
      <c r="G5" s="643"/>
    </row>
    <row r="6" spans="1:11" ht="15.75">
      <c r="E6" s="643"/>
      <c r="F6" s="643"/>
      <c r="G6" s="643"/>
    </row>
    <row r="8" spans="1:11" ht="38.25" customHeight="1">
      <c r="A8" s="645" t="s">
        <v>629</v>
      </c>
      <c r="B8" s="645"/>
      <c r="C8" s="645"/>
      <c r="D8" s="645"/>
      <c r="E8" s="645"/>
      <c r="F8" s="645"/>
      <c r="G8" s="645"/>
    </row>
    <row r="10" spans="1:11" ht="82.5" customHeight="1">
      <c r="A10" s="314" t="s">
        <v>34</v>
      </c>
      <c r="B10" s="314" t="s">
        <v>161</v>
      </c>
      <c r="C10" s="314" t="s">
        <v>81</v>
      </c>
      <c r="D10" s="314" t="s">
        <v>162</v>
      </c>
      <c r="E10" s="315" t="s">
        <v>64</v>
      </c>
      <c r="F10" s="314" t="s">
        <v>65</v>
      </c>
      <c r="G10" s="314" t="s">
        <v>42</v>
      </c>
    </row>
    <row r="11" spans="1:11" ht="15.75">
      <c r="A11" s="314"/>
      <c r="B11" s="314"/>
      <c r="C11" s="314"/>
      <c r="D11" s="314"/>
      <c r="E11" s="315"/>
      <c r="F11" s="314"/>
      <c r="G11" s="316" t="s">
        <v>459</v>
      </c>
    </row>
    <row r="12" spans="1:11" s="25" customFormat="1" ht="60.75" customHeight="1">
      <c r="A12" s="263" t="s">
        <v>120</v>
      </c>
      <c r="B12" s="317">
        <v>923</v>
      </c>
      <c r="C12" s="318"/>
      <c r="D12" s="318"/>
      <c r="E12" s="318"/>
      <c r="F12" s="317"/>
      <c r="G12" s="319">
        <f>G13+G30+G34+G49+G63+G39</f>
        <v>11748397.4</v>
      </c>
      <c r="J12" s="562"/>
      <c r="K12" s="563"/>
    </row>
    <row r="13" spans="1:11" ht="15.75">
      <c r="A13" s="137" t="s">
        <v>66</v>
      </c>
      <c r="B13" s="365">
        <v>923</v>
      </c>
      <c r="C13" s="134" t="s">
        <v>82</v>
      </c>
      <c r="D13" s="134" t="s">
        <v>83</v>
      </c>
      <c r="E13" s="134"/>
      <c r="F13" s="365"/>
      <c r="G13" s="97">
        <f>G14+G16+G21+G25+G23</f>
        <v>6858380.4000000004</v>
      </c>
      <c r="J13" s="562"/>
      <c r="K13" s="563"/>
    </row>
    <row r="14" spans="1:11" ht="47.25">
      <c r="A14" s="137" t="s">
        <v>67</v>
      </c>
      <c r="B14" s="365">
        <v>923</v>
      </c>
      <c r="C14" s="134" t="s">
        <v>82</v>
      </c>
      <c r="D14" s="134" t="s">
        <v>84</v>
      </c>
      <c r="E14" s="134"/>
      <c r="F14" s="365"/>
      <c r="G14" s="97">
        <f>G15</f>
        <v>1188000</v>
      </c>
      <c r="I14" s="20"/>
      <c r="K14" s="337"/>
    </row>
    <row r="15" spans="1:11" ht="94.5">
      <c r="A15" s="265" t="s">
        <v>207</v>
      </c>
      <c r="B15" s="136">
        <v>923</v>
      </c>
      <c r="C15" s="84" t="s">
        <v>82</v>
      </c>
      <c r="D15" s="84" t="s">
        <v>84</v>
      </c>
      <c r="E15" s="84" t="s">
        <v>267</v>
      </c>
      <c r="F15" s="136">
        <v>100</v>
      </c>
      <c r="G15" s="320">
        <v>1188000</v>
      </c>
      <c r="K15" s="20"/>
    </row>
    <row r="16" spans="1:11" ht="63">
      <c r="A16" s="137" t="s">
        <v>80</v>
      </c>
      <c r="B16" s="365">
        <v>923</v>
      </c>
      <c r="C16" s="134" t="s">
        <v>82</v>
      </c>
      <c r="D16" s="134" t="s">
        <v>85</v>
      </c>
      <c r="E16" s="134"/>
      <c r="F16" s="365"/>
      <c r="G16" s="97">
        <f>G17</f>
        <v>5445000</v>
      </c>
    </row>
    <row r="17" spans="1:9" ht="15.75">
      <c r="A17" s="137" t="s">
        <v>68</v>
      </c>
      <c r="B17" s="365">
        <v>923</v>
      </c>
      <c r="C17" s="134" t="s">
        <v>82</v>
      </c>
      <c r="D17" s="134" t="s">
        <v>85</v>
      </c>
      <c r="E17" s="134"/>
      <c r="F17" s="365"/>
      <c r="G17" s="97">
        <f>SUM(G18:G20)</f>
        <v>5445000</v>
      </c>
      <c r="I17" s="20"/>
    </row>
    <row r="18" spans="1:9" ht="94.5">
      <c r="A18" s="265" t="s">
        <v>208</v>
      </c>
      <c r="B18" s="136">
        <v>923</v>
      </c>
      <c r="C18" s="84" t="s">
        <v>82</v>
      </c>
      <c r="D18" s="84" t="s">
        <v>85</v>
      </c>
      <c r="E18" s="84" t="s">
        <v>268</v>
      </c>
      <c r="F18" s="136">
        <v>100</v>
      </c>
      <c r="G18" s="96">
        <v>4220000</v>
      </c>
      <c r="I18" s="177"/>
    </row>
    <row r="19" spans="1:9" ht="47.25">
      <c r="A19" s="265" t="s">
        <v>483</v>
      </c>
      <c r="B19" s="136">
        <v>923</v>
      </c>
      <c r="C19" s="84" t="s">
        <v>82</v>
      </c>
      <c r="D19" s="84" t="s">
        <v>85</v>
      </c>
      <c r="E19" s="84" t="s">
        <v>268</v>
      </c>
      <c r="F19" s="136">
        <v>200</v>
      </c>
      <c r="G19" s="96">
        <f>1200000</f>
        <v>1200000</v>
      </c>
    </row>
    <row r="20" spans="1:9" ht="31.5">
      <c r="A20" s="265" t="s">
        <v>209</v>
      </c>
      <c r="B20" s="136">
        <v>923</v>
      </c>
      <c r="C20" s="84" t="s">
        <v>82</v>
      </c>
      <c r="D20" s="84" t="s">
        <v>85</v>
      </c>
      <c r="E20" s="84" t="s">
        <v>268</v>
      </c>
      <c r="F20" s="136">
        <v>800</v>
      </c>
      <c r="G20" s="96">
        <v>25000</v>
      </c>
    </row>
    <row r="21" spans="1:9" s="26" customFormat="1" ht="47.25">
      <c r="A21" s="321" t="s">
        <v>227</v>
      </c>
      <c r="B21" s="365">
        <v>923</v>
      </c>
      <c r="C21" s="134" t="s">
        <v>82</v>
      </c>
      <c r="D21" s="134" t="s">
        <v>87</v>
      </c>
      <c r="E21" s="134"/>
      <c r="F21" s="365"/>
      <c r="G21" s="97">
        <f>G22</f>
        <v>27491.279999999999</v>
      </c>
    </row>
    <row r="22" spans="1:9" s="26" customFormat="1" ht="78.75">
      <c r="A22" s="265" t="s">
        <v>210</v>
      </c>
      <c r="B22" s="136">
        <v>923</v>
      </c>
      <c r="C22" s="84" t="s">
        <v>82</v>
      </c>
      <c r="D22" s="84" t="s">
        <v>87</v>
      </c>
      <c r="E22" s="84" t="s">
        <v>272</v>
      </c>
      <c r="F22" s="136">
        <v>500</v>
      </c>
      <c r="G22" s="96">
        <f>безвозм.пост.!C68</f>
        <v>27491.279999999999</v>
      </c>
    </row>
    <row r="23" spans="1:9" s="26" customFormat="1" ht="15.75">
      <c r="A23" s="137" t="s">
        <v>299</v>
      </c>
      <c r="B23" s="365">
        <v>923</v>
      </c>
      <c r="C23" s="134" t="s">
        <v>82</v>
      </c>
      <c r="D23" s="134" t="s">
        <v>300</v>
      </c>
      <c r="E23" s="134" t="s">
        <v>301</v>
      </c>
      <c r="F23" s="365"/>
      <c r="G23" s="97">
        <f>G24</f>
        <v>100000</v>
      </c>
    </row>
    <row r="24" spans="1:9" s="26" customFormat="1" ht="63">
      <c r="A24" s="139" t="s">
        <v>302</v>
      </c>
      <c r="B24" s="136">
        <v>923</v>
      </c>
      <c r="C24" s="84" t="s">
        <v>82</v>
      </c>
      <c r="D24" s="84" t="s">
        <v>300</v>
      </c>
      <c r="E24" s="84" t="s">
        <v>301</v>
      </c>
      <c r="F24" s="136">
        <v>800</v>
      </c>
      <c r="G24" s="96">
        <v>100000</v>
      </c>
    </row>
    <row r="25" spans="1:9" ht="15.75">
      <c r="A25" s="137" t="s">
        <v>69</v>
      </c>
      <c r="B25" s="365">
        <v>923</v>
      </c>
      <c r="C25" s="134" t="s">
        <v>82</v>
      </c>
      <c r="D25" s="134">
        <v>13</v>
      </c>
      <c r="E25" s="134"/>
      <c r="F25" s="365"/>
      <c r="G25" s="97">
        <f>SUM(G26:G29)</f>
        <v>97889.12</v>
      </c>
    </row>
    <row r="26" spans="1:9" ht="83.25" customHeight="1">
      <c r="A26" s="139" t="s">
        <v>484</v>
      </c>
      <c r="B26" s="136">
        <v>923</v>
      </c>
      <c r="C26" s="84" t="s">
        <v>82</v>
      </c>
      <c r="D26" s="84">
        <v>13</v>
      </c>
      <c r="E26" s="84" t="s">
        <v>269</v>
      </c>
      <c r="F26" s="136">
        <v>200</v>
      </c>
      <c r="G26" s="96">
        <v>47889.120000000003</v>
      </c>
    </row>
    <row r="27" spans="1:9" s="86" customFormat="1" ht="53.25" customHeight="1">
      <c r="A27" s="139" t="s">
        <v>485</v>
      </c>
      <c r="B27" s="136">
        <v>923</v>
      </c>
      <c r="C27" s="84" t="s">
        <v>82</v>
      </c>
      <c r="D27" s="84">
        <v>13</v>
      </c>
      <c r="E27" s="84" t="s">
        <v>270</v>
      </c>
      <c r="F27" s="136">
        <v>200</v>
      </c>
      <c r="G27" s="96">
        <v>50000</v>
      </c>
    </row>
    <row r="28" spans="1:9" s="86" customFormat="1" ht="36.75" customHeight="1">
      <c r="A28" s="254" t="s">
        <v>509</v>
      </c>
      <c r="B28" s="136">
        <v>923</v>
      </c>
      <c r="C28" s="84" t="s">
        <v>82</v>
      </c>
      <c r="D28" s="84" t="s">
        <v>519</v>
      </c>
      <c r="E28" s="84" t="s">
        <v>508</v>
      </c>
      <c r="F28" s="136">
        <v>200</v>
      </c>
      <c r="G28" s="96">
        <v>0</v>
      </c>
    </row>
    <row r="29" spans="1:9" s="86" customFormat="1" ht="63.75" customHeight="1">
      <c r="A29" s="150" t="s">
        <v>528</v>
      </c>
      <c r="B29" s="136">
        <v>923</v>
      </c>
      <c r="C29" s="84" t="s">
        <v>82</v>
      </c>
      <c r="D29" s="84" t="s">
        <v>519</v>
      </c>
      <c r="E29" s="84" t="s">
        <v>529</v>
      </c>
      <c r="F29" s="136">
        <v>200</v>
      </c>
      <c r="G29" s="96"/>
    </row>
    <row r="30" spans="1:9" ht="15.75">
      <c r="A30" s="149" t="s">
        <v>70</v>
      </c>
      <c r="B30" s="365">
        <v>923</v>
      </c>
      <c r="C30" s="134" t="s">
        <v>84</v>
      </c>
      <c r="D30" s="134" t="s">
        <v>83</v>
      </c>
      <c r="E30" s="134"/>
      <c r="F30" s="365"/>
      <c r="G30" s="97">
        <f>G31</f>
        <v>246500</v>
      </c>
    </row>
    <row r="31" spans="1:9" ht="15.75">
      <c r="A31" s="137" t="s">
        <v>71</v>
      </c>
      <c r="B31" s="365">
        <v>923</v>
      </c>
      <c r="C31" s="134" t="s">
        <v>84</v>
      </c>
      <c r="D31" s="134" t="s">
        <v>88</v>
      </c>
      <c r="E31" s="134"/>
      <c r="F31" s="365"/>
      <c r="G31" s="97">
        <f>G32+G33</f>
        <v>246500</v>
      </c>
    </row>
    <row r="32" spans="1:9" ht="110.25">
      <c r="A32" s="265" t="s">
        <v>211</v>
      </c>
      <c r="B32" s="136">
        <v>923</v>
      </c>
      <c r="C32" s="84" t="s">
        <v>84</v>
      </c>
      <c r="D32" s="84" t="s">
        <v>88</v>
      </c>
      <c r="E32" s="84" t="s">
        <v>271</v>
      </c>
      <c r="F32" s="136">
        <v>100</v>
      </c>
      <c r="G32" s="96">
        <f>безвозм.пост.!C6+безвозм.пост.!C7</f>
        <v>240000</v>
      </c>
      <c r="H32" s="52"/>
      <c r="I32" s="177"/>
    </row>
    <row r="33" spans="1:8" ht="47.25">
      <c r="A33" s="265" t="s">
        <v>486</v>
      </c>
      <c r="B33" s="136">
        <v>923</v>
      </c>
      <c r="C33" s="84" t="s">
        <v>84</v>
      </c>
      <c r="D33" s="84" t="s">
        <v>88</v>
      </c>
      <c r="E33" s="84" t="s">
        <v>271</v>
      </c>
      <c r="F33" s="136">
        <v>200</v>
      </c>
      <c r="G33" s="96">
        <f>безвозм.пост.!C8</f>
        <v>6500</v>
      </c>
      <c r="H33" s="52"/>
    </row>
    <row r="34" spans="1:8" ht="31.5">
      <c r="A34" s="137" t="s">
        <v>72</v>
      </c>
      <c r="B34" s="365">
        <v>923</v>
      </c>
      <c r="C34" s="134" t="s">
        <v>88</v>
      </c>
      <c r="D34" s="134" t="s">
        <v>83</v>
      </c>
      <c r="E34" s="134"/>
      <c r="F34" s="365"/>
      <c r="G34" s="97">
        <f>G35+G37</f>
        <v>900000</v>
      </c>
      <c r="H34" s="52"/>
    </row>
    <row r="35" spans="1:8" ht="15.75">
      <c r="A35" s="137" t="s">
        <v>73</v>
      </c>
      <c r="B35" s="365">
        <v>923</v>
      </c>
      <c r="C35" s="134" t="s">
        <v>88</v>
      </c>
      <c r="D35" s="134">
        <v>10</v>
      </c>
      <c r="E35" s="134"/>
      <c r="F35" s="365"/>
      <c r="G35" s="97">
        <f>G36</f>
        <v>900000</v>
      </c>
      <c r="H35" s="52"/>
    </row>
    <row r="36" spans="1:8" ht="63">
      <c r="A36" s="322" t="s">
        <v>488</v>
      </c>
      <c r="B36" s="136">
        <v>923</v>
      </c>
      <c r="C36" s="84" t="s">
        <v>88</v>
      </c>
      <c r="D36" s="84">
        <v>10</v>
      </c>
      <c r="E36" s="84" t="s">
        <v>297</v>
      </c>
      <c r="F36" s="136">
        <v>200</v>
      </c>
      <c r="G36" s="96">
        <f>'план работы'!E24</f>
        <v>900000</v>
      </c>
      <c r="H36" s="52"/>
    </row>
    <row r="37" spans="1:8" s="26" customFormat="1" ht="15.75">
      <c r="A37" s="253"/>
      <c r="B37" s="365"/>
      <c r="C37" s="134"/>
      <c r="D37" s="134"/>
      <c r="E37" s="134"/>
      <c r="F37" s="365"/>
      <c r="G37" s="97"/>
      <c r="H37" s="53"/>
    </row>
    <row r="38" spans="1:8" ht="15.75">
      <c r="A38" s="254"/>
      <c r="B38" s="136"/>
      <c r="C38" s="84"/>
      <c r="D38" s="84"/>
      <c r="E38" s="84"/>
      <c r="F38" s="136"/>
      <c r="G38" s="96"/>
      <c r="H38" s="52"/>
    </row>
    <row r="39" spans="1:8" s="26" customFormat="1" ht="15.75">
      <c r="A39" s="253" t="s">
        <v>74</v>
      </c>
      <c r="B39" s="365">
        <v>923</v>
      </c>
      <c r="C39" s="134" t="s">
        <v>85</v>
      </c>
      <c r="D39" s="134" t="s">
        <v>83</v>
      </c>
      <c r="E39" s="134"/>
      <c r="F39" s="365"/>
      <c r="G39" s="97">
        <f>G40+G42+G47</f>
        <v>1468517</v>
      </c>
      <c r="H39" s="53"/>
    </row>
    <row r="40" spans="1:8" s="311" customFormat="1" ht="15.75">
      <c r="A40" s="253" t="s">
        <v>518</v>
      </c>
      <c r="B40" s="365">
        <v>923</v>
      </c>
      <c r="C40" s="134" t="s">
        <v>85</v>
      </c>
      <c r="D40" s="134" t="s">
        <v>86</v>
      </c>
      <c r="E40" s="134"/>
      <c r="F40" s="365"/>
      <c r="G40" s="97">
        <f>G41</f>
        <v>0</v>
      </c>
      <c r="H40" s="310"/>
    </row>
    <row r="41" spans="1:8" s="311" customFormat="1" ht="63">
      <c r="A41" s="254" t="s">
        <v>516</v>
      </c>
      <c r="B41" s="136">
        <v>923</v>
      </c>
      <c r="C41" s="84" t="s">
        <v>85</v>
      </c>
      <c r="D41" s="84" t="s">
        <v>86</v>
      </c>
      <c r="E41" s="84" t="s">
        <v>523</v>
      </c>
      <c r="F41" s="136">
        <v>200</v>
      </c>
      <c r="G41" s="96">
        <f>безвозм.пост.!C20</f>
        <v>0</v>
      </c>
      <c r="H41" s="310"/>
    </row>
    <row r="42" spans="1:8" s="26" customFormat="1" ht="15.75">
      <c r="A42" s="253" t="s">
        <v>256</v>
      </c>
      <c r="B42" s="365">
        <v>923</v>
      </c>
      <c r="C42" s="134" t="s">
        <v>85</v>
      </c>
      <c r="D42" s="134" t="s">
        <v>257</v>
      </c>
      <c r="E42" s="134"/>
      <c r="F42" s="365"/>
      <c r="G42" s="97">
        <f>G43+G44+G45+G46</f>
        <v>1468517</v>
      </c>
      <c r="H42" s="53"/>
    </row>
    <row r="43" spans="1:8" s="311" customFormat="1" ht="132.75" customHeight="1">
      <c r="A43" s="254" t="s">
        <v>490</v>
      </c>
      <c r="B43" s="136">
        <v>923</v>
      </c>
      <c r="C43" s="84" t="s">
        <v>85</v>
      </c>
      <c r="D43" s="84" t="s">
        <v>257</v>
      </c>
      <c r="E43" s="84" t="s">
        <v>559</v>
      </c>
      <c r="F43" s="136">
        <v>200</v>
      </c>
      <c r="G43" s="96">
        <f>безвозм.пост.!C48</f>
        <v>322781</v>
      </c>
      <c r="H43" s="310"/>
    </row>
    <row r="44" spans="1:8" s="26" customFormat="1" ht="94.5">
      <c r="A44" s="254" t="s">
        <v>491</v>
      </c>
      <c r="B44" s="136">
        <v>923</v>
      </c>
      <c r="C44" s="84" t="s">
        <v>85</v>
      </c>
      <c r="D44" s="84" t="s">
        <v>257</v>
      </c>
      <c r="E44" s="84" t="s">
        <v>455</v>
      </c>
      <c r="F44" s="136">
        <v>200</v>
      </c>
      <c r="G44" s="96">
        <f>безвозм.пост.!C52</f>
        <v>0</v>
      </c>
      <c r="H44" s="53"/>
    </row>
    <row r="45" spans="1:8" s="311" customFormat="1" ht="124.5" customHeight="1">
      <c r="A45" s="254" t="s">
        <v>497</v>
      </c>
      <c r="B45" s="136">
        <v>923</v>
      </c>
      <c r="C45" s="84" t="s">
        <v>85</v>
      </c>
      <c r="D45" s="84" t="s">
        <v>257</v>
      </c>
      <c r="E45" s="84" t="s">
        <v>273</v>
      </c>
      <c r="F45" s="136">
        <v>200</v>
      </c>
      <c r="G45" s="96">
        <f>безвозм.пост.!C44</f>
        <v>450000</v>
      </c>
      <c r="H45" s="310"/>
    </row>
    <row r="46" spans="1:8" s="311" customFormat="1" ht="63">
      <c r="A46" s="254" t="s">
        <v>498</v>
      </c>
      <c r="B46" s="136">
        <v>923</v>
      </c>
      <c r="C46" s="84" t="s">
        <v>85</v>
      </c>
      <c r="D46" s="84" t="s">
        <v>257</v>
      </c>
      <c r="E46" s="84" t="s">
        <v>274</v>
      </c>
      <c r="F46" s="136">
        <v>200</v>
      </c>
      <c r="G46" s="96">
        <f>безвозм.пост.!C46</f>
        <v>695736</v>
      </c>
      <c r="H46" s="310"/>
    </row>
    <row r="47" spans="1:8" s="26" customFormat="1" ht="15.75">
      <c r="A47" s="253" t="s">
        <v>470</v>
      </c>
      <c r="B47" s="365">
        <v>923</v>
      </c>
      <c r="C47" s="134" t="s">
        <v>85</v>
      </c>
      <c r="D47" s="134" t="s">
        <v>471</v>
      </c>
      <c r="E47" s="134"/>
      <c r="F47" s="365"/>
      <c r="G47" s="97">
        <f>G48</f>
        <v>0</v>
      </c>
      <c r="H47" s="53"/>
    </row>
    <row r="48" spans="1:8" s="311" customFormat="1" ht="94.5">
      <c r="A48" s="254" t="s">
        <v>487</v>
      </c>
      <c r="B48" s="136">
        <v>923</v>
      </c>
      <c r="C48" s="84" t="s">
        <v>85</v>
      </c>
      <c r="D48" s="84" t="s">
        <v>471</v>
      </c>
      <c r="E48" s="84" t="s">
        <v>472</v>
      </c>
      <c r="F48" s="136">
        <v>200</v>
      </c>
      <c r="G48" s="96">
        <f>безвозм.пост.!C66</f>
        <v>0</v>
      </c>
      <c r="H48" s="310"/>
    </row>
    <row r="49" spans="1:8" ht="15.75">
      <c r="A49" s="149" t="s">
        <v>75</v>
      </c>
      <c r="B49" s="365">
        <v>923</v>
      </c>
      <c r="C49" s="134" t="s">
        <v>86</v>
      </c>
      <c r="D49" s="134" t="s">
        <v>83</v>
      </c>
      <c r="E49" s="134"/>
      <c r="F49" s="365"/>
      <c r="G49" s="97">
        <f>G50+G57+G52</f>
        <v>2045000</v>
      </c>
      <c r="H49" s="52"/>
    </row>
    <row r="50" spans="1:8" s="86" customFormat="1" ht="15.75">
      <c r="A50" s="149" t="s">
        <v>533</v>
      </c>
      <c r="B50" s="365">
        <v>923</v>
      </c>
      <c r="C50" s="134" t="s">
        <v>86</v>
      </c>
      <c r="D50" s="134" t="s">
        <v>82</v>
      </c>
      <c r="E50" s="134"/>
      <c r="F50" s="365"/>
      <c r="G50" s="97">
        <f>G51</f>
        <v>0</v>
      </c>
      <c r="H50" s="336"/>
    </row>
    <row r="51" spans="1:8" s="86" customFormat="1" ht="94.5">
      <c r="A51" s="150" t="s">
        <v>532</v>
      </c>
      <c r="B51" s="136">
        <v>923</v>
      </c>
      <c r="C51" s="84" t="s">
        <v>86</v>
      </c>
      <c r="D51" s="84" t="s">
        <v>82</v>
      </c>
      <c r="E51" s="84" t="s">
        <v>531</v>
      </c>
      <c r="F51" s="136">
        <v>400</v>
      </c>
      <c r="G51" s="96">
        <v>0</v>
      </c>
      <c r="H51" s="336"/>
    </row>
    <row r="52" spans="1:8" ht="15.75">
      <c r="A52" s="149" t="s">
        <v>253</v>
      </c>
      <c r="B52" s="365">
        <v>923</v>
      </c>
      <c r="C52" s="134" t="s">
        <v>86</v>
      </c>
      <c r="D52" s="134" t="s">
        <v>84</v>
      </c>
      <c r="E52" s="134"/>
      <c r="F52" s="365"/>
      <c r="G52" s="97">
        <f>G53+G54+G55+G56</f>
        <v>335000</v>
      </c>
      <c r="H52" s="52"/>
    </row>
    <row r="53" spans="1:8" s="86" customFormat="1" ht="47.25">
      <c r="A53" s="150" t="s">
        <v>506</v>
      </c>
      <c r="B53" s="136">
        <v>923</v>
      </c>
      <c r="C53" s="84" t="s">
        <v>86</v>
      </c>
      <c r="D53" s="84" t="s">
        <v>84</v>
      </c>
      <c r="E53" s="84" t="s">
        <v>361</v>
      </c>
      <c r="F53" s="136">
        <v>200</v>
      </c>
      <c r="G53" s="96">
        <f>безвозм.пост.!C42</f>
        <v>335000</v>
      </c>
      <c r="H53" s="336"/>
    </row>
    <row r="54" spans="1:8" s="86" customFormat="1" ht="63.75" thickBot="1">
      <c r="A54" s="264" t="s">
        <v>507</v>
      </c>
      <c r="B54" s="136">
        <v>923</v>
      </c>
      <c r="C54" s="84" t="s">
        <v>86</v>
      </c>
      <c r="D54" s="84" t="s">
        <v>84</v>
      </c>
      <c r="E54" s="84" t="s">
        <v>481</v>
      </c>
      <c r="F54" s="136">
        <v>200</v>
      </c>
      <c r="G54" s="96">
        <f>безвозм.пост.!C56</f>
        <v>0</v>
      </c>
      <c r="H54" s="336"/>
    </row>
    <row r="55" spans="1:8" s="86" customFormat="1" ht="47.25">
      <c r="A55" s="150" t="s">
        <v>534</v>
      </c>
      <c r="B55" s="136">
        <v>923</v>
      </c>
      <c r="C55" s="84" t="s">
        <v>86</v>
      </c>
      <c r="D55" s="84" t="s">
        <v>84</v>
      </c>
      <c r="E55" s="84" t="s">
        <v>535</v>
      </c>
      <c r="F55" s="136"/>
      <c r="G55" s="96">
        <f>безвозм.пост.!C58</f>
        <v>0</v>
      </c>
      <c r="H55" s="336"/>
    </row>
    <row r="56" spans="1:8" s="86" customFormat="1" ht="63">
      <c r="A56" s="150" t="s">
        <v>544</v>
      </c>
      <c r="B56" s="136">
        <v>923</v>
      </c>
      <c r="C56" s="84" t="s">
        <v>86</v>
      </c>
      <c r="D56" s="84" t="s">
        <v>84</v>
      </c>
      <c r="E56" s="84" t="s">
        <v>547</v>
      </c>
      <c r="F56" s="136">
        <v>200</v>
      </c>
      <c r="G56" s="96">
        <f>безвозм.пост.!C64</f>
        <v>0</v>
      </c>
      <c r="H56" s="336"/>
    </row>
    <row r="57" spans="1:8" ht="20.25" customHeight="1">
      <c r="A57" s="137" t="s">
        <v>76</v>
      </c>
      <c r="B57" s="365">
        <v>923</v>
      </c>
      <c r="C57" s="134" t="s">
        <v>86</v>
      </c>
      <c r="D57" s="134" t="s">
        <v>88</v>
      </c>
      <c r="E57" s="134"/>
      <c r="F57" s="365"/>
      <c r="G57" s="97">
        <f>SUM(G58:G61)</f>
        <v>1710000</v>
      </c>
      <c r="H57" s="52"/>
    </row>
    <row r="58" spans="1:8" ht="47.25">
      <c r="A58" s="322" t="s">
        <v>489</v>
      </c>
      <c r="B58" s="136">
        <v>923</v>
      </c>
      <c r="C58" s="84" t="s">
        <v>86</v>
      </c>
      <c r="D58" s="84" t="s">
        <v>88</v>
      </c>
      <c r="E58" s="84" t="s">
        <v>280</v>
      </c>
      <c r="F58" s="136">
        <v>200</v>
      </c>
      <c r="G58" s="96">
        <f>'план работы'!E6</f>
        <v>200000</v>
      </c>
      <c r="H58" s="52"/>
    </row>
    <row r="59" spans="1:8" ht="63.75" thickBot="1">
      <c r="A59" s="671" t="s">
        <v>492</v>
      </c>
      <c r="B59" s="136">
        <v>923</v>
      </c>
      <c r="C59" s="84" t="s">
        <v>86</v>
      </c>
      <c r="D59" s="84" t="s">
        <v>88</v>
      </c>
      <c r="E59" s="84" t="s">
        <v>282</v>
      </c>
      <c r="F59" s="136">
        <v>200</v>
      </c>
      <c r="G59" s="96">
        <f>'план работы'!E9</f>
        <v>1300000</v>
      </c>
      <c r="H59" s="52"/>
    </row>
    <row r="60" spans="1:8" s="138" customFormat="1" ht="31.5">
      <c r="A60" s="150" t="s">
        <v>502</v>
      </c>
      <c r="B60" s="136">
        <v>923</v>
      </c>
      <c r="C60" s="84" t="s">
        <v>86</v>
      </c>
      <c r="D60" s="84" t="s">
        <v>88</v>
      </c>
      <c r="E60" s="84" t="s">
        <v>362</v>
      </c>
      <c r="F60" s="136"/>
      <c r="G60" s="96">
        <f>безвозм.пост.!C50</f>
        <v>210000</v>
      </c>
      <c r="H60" s="465"/>
    </row>
    <row r="61" spans="1:8" s="86" customFormat="1" ht="48.75" customHeight="1">
      <c r="A61" s="472" t="s">
        <v>593</v>
      </c>
      <c r="B61" s="136">
        <v>923</v>
      </c>
      <c r="C61" s="84" t="s">
        <v>86</v>
      </c>
      <c r="D61" s="84" t="s">
        <v>88</v>
      </c>
      <c r="E61" s="84" t="s">
        <v>592</v>
      </c>
      <c r="F61" s="136"/>
      <c r="G61" s="96">
        <f>безвозм.пост.!C16</f>
        <v>0</v>
      </c>
      <c r="H61" s="336"/>
    </row>
    <row r="62" spans="1:8" s="26" customFormat="1" ht="15.75">
      <c r="A62" s="321" t="s">
        <v>146</v>
      </c>
      <c r="B62" s="365">
        <v>923</v>
      </c>
      <c r="C62" s="134" t="s">
        <v>163</v>
      </c>
      <c r="D62" s="134" t="s">
        <v>83</v>
      </c>
      <c r="E62" s="134"/>
      <c r="F62" s="365"/>
      <c r="G62" s="97">
        <f>G63</f>
        <v>230000</v>
      </c>
      <c r="H62" s="53"/>
    </row>
    <row r="63" spans="1:8" ht="15.75">
      <c r="A63" s="137" t="s">
        <v>77</v>
      </c>
      <c r="B63" s="365">
        <v>923</v>
      </c>
      <c r="C63" s="134">
        <v>10</v>
      </c>
      <c r="D63" s="134" t="s">
        <v>82</v>
      </c>
      <c r="E63" s="84"/>
      <c r="F63" s="136"/>
      <c r="G63" s="97">
        <f>G64</f>
        <v>230000</v>
      </c>
      <c r="H63" s="52"/>
    </row>
    <row r="64" spans="1:8" ht="47.25">
      <c r="A64" s="265" t="s">
        <v>212</v>
      </c>
      <c r="B64" s="365">
        <v>923</v>
      </c>
      <c r="C64" s="134">
        <v>10</v>
      </c>
      <c r="D64" s="134" t="s">
        <v>82</v>
      </c>
      <c r="E64" s="84" t="s">
        <v>296</v>
      </c>
      <c r="F64" s="136">
        <v>300</v>
      </c>
      <c r="G64" s="96">
        <v>230000</v>
      </c>
      <c r="H64" s="52"/>
    </row>
    <row r="65" spans="1:10" s="25" customFormat="1" ht="62.25" customHeight="1">
      <c r="A65" s="263" t="s">
        <v>123</v>
      </c>
      <c r="B65" s="317">
        <v>923</v>
      </c>
      <c r="C65" s="318"/>
      <c r="D65" s="318"/>
      <c r="E65" s="323"/>
      <c r="F65" s="324"/>
      <c r="G65" s="325">
        <f>G66+G85+G87+G89</f>
        <v>9271602.5999999996</v>
      </c>
      <c r="H65" s="54"/>
    </row>
    <row r="66" spans="1:10" ht="15.75">
      <c r="A66" s="137" t="s">
        <v>413</v>
      </c>
      <c r="B66" s="365">
        <v>923</v>
      </c>
      <c r="C66" s="134" t="s">
        <v>89</v>
      </c>
      <c r="D66" s="134" t="s">
        <v>83</v>
      </c>
      <c r="E66" s="134"/>
      <c r="F66" s="365"/>
      <c r="G66" s="97">
        <f>G67</f>
        <v>8771602.5999999996</v>
      </c>
      <c r="H66" s="52"/>
    </row>
    <row r="67" spans="1:10" ht="15.75">
      <c r="A67" s="137" t="s">
        <v>78</v>
      </c>
      <c r="B67" s="365">
        <v>923</v>
      </c>
      <c r="C67" s="134" t="s">
        <v>89</v>
      </c>
      <c r="D67" s="134" t="s">
        <v>82</v>
      </c>
      <c r="E67" s="134"/>
      <c r="F67" s="365"/>
      <c r="G67" s="97">
        <f>G68+G76+G81+G83</f>
        <v>8771602.5999999996</v>
      </c>
      <c r="H67" s="52"/>
    </row>
    <row r="68" spans="1:10" s="26" customFormat="1" ht="31.5">
      <c r="A68" s="137" t="s">
        <v>79</v>
      </c>
      <c r="B68" s="365">
        <v>923</v>
      </c>
      <c r="C68" s="134" t="s">
        <v>89</v>
      </c>
      <c r="D68" s="134" t="s">
        <v>82</v>
      </c>
      <c r="E68" s="134" t="s">
        <v>285</v>
      </c>
      <c r="F68" s="365"/>
      <c r="G68" s="97">
        <f>SUM(G69:G75)</f>
        <v>4884510</v>
      </c>
    </row>
    <row r="69" spans="1:10" ht="94.5">
      <c r="A69" s="322" t="s">
        <v>222</v>
      </c>
      <c r="B69" s="136">
        <v>923</v>
      </c>
      <c r="C69" s="84" t="s">
        <v>89</v>
      </c>
      <c r="D69" s="84" t="s">
        <v>82</v>
      </c>
      <c r="E69" s="84" t="s">
        <v>285</v>
      </c>
      <c r="F69" s="136">
        <v>100</v>
      </c>
      <c r="G69" s="145">
        <v>2451172</v>
      </c>
    </row>
    <row r="70" spans="1:10" ht="126">
      <c r="A70" s="322" t="s">
        <v>221</v>
      </c>
      <c r="B70" s="136">
        <v>923</v>
      </c>
      <c r="C70" s="84" t="s">
        <v>89</v>
      </c>
      <c r="D70" s="84" t="s">
        <v>82</v>
      </c>
      <c r="E70" s="84" t="s">
        <v>286</v>
      </c>
      <c r="F70" s="136">
        <v>100</v>
      </c>
      <c r="G70" s="145">
        <v>50000</v>
      </c>
    </row>
    <row r="71" spans="1:10" ht="47.25">
      <c r="A71" s="322" t="s">
        <v>493</v>
      </c>
      <c r="B71" s="136">
        <v>923</v>
      </c>
      <c r="C71" s="84" t="s">
        <v>89</v>
      </c>
      <c r="D71" s="84" t="s">
        <v>82</v>
      </c>
      <c r="E71" s="84" t="s">
        <v>285</v>
      </c>
      <c r="F71" s="136">
        <v>200</v>
      </c>
      <c r="G71" s="145">
        <f>1692338+'план работы'!E57+'план работы'!E58</f>
        <v>1992338</v>
      </c>
      <c r="I71" s="20"/>
      <c r="J71" s="20"/>
    </row>
    <row r="72" spans="1:10" ht="47.25">
      <c r="A72" s="322" t="s">
        <v>556</v>
      </c>
      <c r="B72" s="136">
        <v>923</v>
      </c>
      <c r="C72" s="84" t="s">
        <v>89</v>
      </c>
      <c r="D72" s="84" t="s">
        <v>82</v>
      </c>
      <c r="E72" s="84" t="s">
        <v>555</v>
      </c>
      <c r="F72" s="136">
        <v>200</v>
      </c>
      <c r="G72" s="145">
        <f>'план работы'!E45</f>
        <v>350000</v>
      </c>
      <c r="I72" s="20"/>
      <c r="J72" s="20"/>
    </row>
    <row r="73" spans="1:10" ht="31.5">
      <c r="A73" s="322" t="s">
        <v>579</v>
      </c>
      <c r="B73" s="136">
        <v>923</v>
      </c>
      <c r="C73" s="84" t="s">
        <v>89</v>
      </c>
      <c r="D73" s="84" t="s">
        <v>82</v>
      </c>
      <c r="E73" s="84" t="s">
        <v>580</v>
      </c>
      <c r="F73" s="136">
        <v>200</v>
      </c>
      <c r="G73" s="145"/>
      <c r="I73" s="20"/>
      <c r="J73" s="20"/>
    </row>
    <row r="74" spans="1:10" ht="47.25">
      <c r="A74" s="322" t="s">
        <v>223</v>
      </c>
      <c r="B74" s="136">
        <v>923</v>
      </c>
      <c r="C74" s="84" t="s">
        <v>89</v>
      </c>
      <c r="D74" s="84" t="s">
        <v>82</v>
      </c>
      <c r="E74" s="84" t="s">
        <v>285</v>
      </c>
      <c r="F74" s="136">
        <v>800</v>
      </c>
      <c r="G74" s="145">
        <v>41000</v>
      </c>
    </row>
    <row r="75" spans="1:10" ht="47.25">
      <c r="A75" s="139" t="s">
        <v>457</v>
      </c>
      <c r="B75" s="84" t="s">
        <v>458</v>
      </c>
      <c r="C75" s="84" t="s">
        <v>89</v>
      </c>
      <c r="D75" s="136">
        <v>1</v>
      </c>
      <c r="E75" s="84" t="s">
        <v>456</v>
      </c>
      <c r="F75" s="136">
        <v>200</v>
      </c>
      <c r="G75" s="326">
        <f>безвозм.пост.!C54</f>
        <v>0</v>
      </c>
    </row>
    <row r="76" spans="1:10" s="138" customFormat="1" ht="15.75">
      <c r="A76" s="137" t="s">
        <v>232</v>
      </c>
      <c r="B76" s="365">
        <v>923</v>
      </c>
      <c r="C76" s="151" t="s">
        <v>89</v>
      </c>
      <c r="D76" s="151" t="s">
        <v>82</v>
      </c>
      <c r="E76" s="151" t="s">
        <v>298</v>
      </c>
      <c r="F76" s="364"/>
      <c r="G76" s="155">
        <f>G77+G78+G79+G80</f>
        <v>817300.6</v>
      </c>
    </row>
    <row r="77" spans="1:10" s="86" customFormat="1" ht="126">
      <c r="A77" s="139" t="s">
        <v>229</v>
      </c>
      <c r="B77" s="136">
        <v>923</v>
      </c>
      <c r="C77" s="144" t="s">
        <v>89</v>
      </c>
      <c r="D77" s="144" t="s">
        <v>82</v>
      </c>
      <c r="E77" s="84" t="s">
        <v>447</v>
      </c>
      <c r="F77" s="136">
        <v>100</v>
      </c>
      <c r="G77" s="145">
        <f>безвозм.пост.!C25+безвозм.пост.!C26</f>
        <v>663379.56000000006</v>
      </c>
      <c r="I77" s="337"/>
    </row>
    <row r="78" spans="1:10" s="138" customFormat="1" ht="63">
      <c r="A78" s="139" t="s">
        <v>495</v>
      </c>
      <c r="B78" s="136">
        <v>923</v>
      </c>
      <c r="C78" s="144" t="s">
        <v>89</v>
      </c>
      <c r="D78" s="144" t="s">
        <v>82</v>
      </c>
      <c r="E78" s="84" t="s">
        <v>447</v>
      </c>
      <c r="F78" s="136">
        <v>200</v>
      </c>
      <c r="G78" s="145">
        <f>безвозм.пост.!C27</f>
        <v>153921.03999999992</v>
      </c>
    </row>
    <row r="79" spans="1:10" s="138" customFormat="1" ht="126">
      <c r="A79" s="139" t="s">
        <v>230</v>
      </c>
      <c r="B79" s="136">
        <v>923</v>
      </c>
      <c r="C79" s="144" t="s">
        <v>89</v>
      </c>
      <c r="D79" s="144" t="s">
        <v>82</v>
      </c>
      <c r="E79" s="84" t="s">
        <v>292</v>
      </c>
      <c r="F79" s="136">
        <v>100</v>
      </c>
      <c r="G79" s="145">
        <f>безвозм.пост.!C32</f>
        <v>0</v>
      </c>
    </row>
    <row r="80" spans="1:10" s="138" customFormat="1" ht="129.75" customHeight="1">
      <c r="A80" s="139" t="s">
        <v>231</v>
      </c>
      <c r="B80" s="136">
        <v>923</v>
      </c>
      <c r="C80" s="84" t="s">
        <v>89</v>
      </c>
      <c r="D80" s="84" t="s">
        <v>82</v>
      </c>
      <c r="E80" s="84" t="s">
        <v>293</v>
      </c>
      <c r="F80" s="136">
        <v>100</v>
      </c>
      <c r="G80" s="145">
        <f>безвозм.пост.!C36</f>
        <v>0</v>
      </c>
    </row>
    <row r="81" spans="1:11" s="135" customFormat="1" ht="15.75">
      <c r="A81" s="137" t="s">
        <v>234</v>
      </c>
      <c r="B81" s="365">
        <v>923</v>
      </c>
      <c r="C81" s="151" t="s">
        <v>89</v>
      </c>
      <c r="D81" s="151" t="s">
        <v>82</v>
      </c>
      <c r="E81" s="151" t="s">
        <v>294</v>
      </c>
      <c r="F81" s="365"/>
      <c r="G81" s="152">
        <f>G82</f>
        <v>1200000</v>
      </c>
    </row>
    <row r="82" spans="1:11" s="138" customFormat="1" ht="48" thickBot="1">
      <c r="A82" s="139" t="s">
        <v>501</v>
      </c>
      <c r="B82" s="136">
        <v>923</v>
      </c>
      <c r="C82" s="144" t="s">
        <v>89</v>
      </c>
      <c r="D82" s="144" t="s">
        <v>82</v>
      </c>
      <c r="E82" s="84" t="s">
        <v>295</v>
      </c>
      <c r="F82" s="136">
        <v>200</v>
      </c>
      <c r="G82" s="153">
        <f>безвозм.пост.!C40</f>
        <v>1200000</v>
      </c>
    </row>
    <row r="83" spans="1:11" s="138" customFormat="1" ht="47.25">
      <c r="A83" s="137" t="s">
        <v>449</v>
      </c>
      <c r="B83" s="365">
        <v>923</v>
      </c>
      <c r="C83" s="151" t="s">
        <v>89</v>
      </c>
      <c r="D83" s="151" t="s">
        <v>82</v>
      </c>
      <c r="E83" s="134" t="s">
        <v>441</v>
      </c>
      <c r="F83" s="365"/>
      <c r="G83" s="259">
        <f>G84</f>
        <v>1869792</v>
      </c>
    </row>
    <row r="84" spans="1:11" s="138" customFormat="1" ht="126">
      <c r="A84" s="139" t="s">
        <v>224</v>
      </c>
      <c r="B84" s="136">
        <v>923</v>
      </c>
      <c r="C84" s="144" t="s">
        <v>89</v>
      </c>
      <c r="D84" s="144" t="s">
        <v>82</v>
      </c>
      <c r="E84" s="84" t="s">
        <v>439</v>
      </c>
      <c r="F84" s="136">
        <v>100</v>
      </c>
      <c r="G84" s="260">
        <f>безвозм.пост.!C9</f>
        <v>1869792</v>
      </c>
    </row>
    <row r="85" spans="1:11" ht="31.5">
      <c r="A85" s="137" t="s">
        <v>414</v>
      </c>
      <c r="B85" s="365">
        <v>923</v>
      </c>
      <c r="C85" s="134">
        <v>11</v>
      </c>
      <c r="D85" s="134" t="s">
        <v>86</v>
      </c>
      <c r="E85" s="151" t="s">
        <v>287</v>
      </c>
      <c r="F85" s="136"/>
      <c r="G85" s="97">
        <f>G86</f>
        <v>100000</v>
      </c>
    </row>
    <row r="86" spans="1:11" ht="54" customHeight="1">
      <c r="A86" s="322" t="s">
        <v>494</v>
      </c>
      <c r="B86" s="136">
        <v>923</v>
      </c>
      <c r="C86" s="84">
        <v>11</v>
      </c>
      <c r="D86" s="84" t="s">
        <v>86</v>
      </c>
      <c r="E86" s="84" t="s">
        <v>288</v>
      </c>
      <c r="F86" s="136">
        <v>200</v>
      </c>
      <c r="G86" s="96">
        <v>100000</v>
      </c>
    </row>
    <row r="87" spans="1:11" ht="15.75">
      <c r="A87" s="327" t="s">
        <v>76</v>
      </c>
      <c r="B87" s="136">
        <v>923</v>
      </c>
      <c r="C87" s="328" t="s">
        <v>86</v>
      </c>
      <c r="D87" s="328" t="s">
        <v>88</v>
      </c>
      <c r="E87" s="151" t="s">
        <v>289</v>
      </c>
      <c r="F87" s="329"/>
      <c r="G87" s="330">
        <f>G88</f>
        <v>400000</v>
      </c>
    </row>
    <row r="88" spans="1:11" ht="63">
      <c r="A88" s="139" t="s">
        <v>500</v>
      </c>
      <c r="B88" s="136">
        <v>923</v>
      </c>
      <c r="C88" s="84" t="s">
        <v>86</v>
      </c>
      <c r="D88" s="84" t="s">
        <v>88</v>
      </c>
      <c r="E88" s="84" t="s">
        <v>290</v>
      </c>
      <c r="F88" s="136"/>
      <c r="G88" s="96">
        <f>'план работы'!E36</f>
        <v>400000</v>
      </c>
    </row>
    <row r="89" spans="1:11" s="311" customFormat="1" ht="78.75" hidden="1">
      <c r="A89" s="149" t="s">
        <v>586</v>
      </c>
      <c r="B89" s="365">
        <v>923</v>
      </c>
      <c r="C89" s="328" t="s">
        <v>89</v>
      </c>
      <c r="D89" s="328" t="s">
        <v>82</v>
      </c>
      <c r="E89" s="151" t="s">
        <v>587</v>
      </c>
      <c r="F89" s="672"/>
      <c r="G89" s="330">
        <f>G90</f>
        <v>0</v>
      </c>
    </row>
    <row r="90" spans="1:11" s="86" customFormat="1" ht="63" hidden="1">
      <c r="A90" s="150" t="s">
        <v>585</v>
      </c>
      <c r="B90" s="136">
        <v>923</v>
      </c>
      <c r="C90" s="84" t="s">
        <v>89</v>
      </c>
      <c r="D90" s="84" t="s">
        <v>82</v>
      </c>
      <c r="E90" s="84" t="s">
        <v>588</v>
      </c>
      <c r="F90" s="136">
        <v>200</v>
      </c>
      <c r="G90" s="96">
        <v>0</v>
      </c>
    </row>
    <row r="91" spans="1:11" ht="15.75">
      <c r="A91" s="331" t="s">
        <v>521</v>
      </c>
      <c r="B91" s="332"/>
      <c r="C91" s="144"/>
      <c r="D91" s="144"/>
      <c r="E91" s="144"/>
      <c r="F91" s="332"/>
      <c r="G91" s="155">
        <f>G12+G65</f>
        <v>21020000</v>
      </c>
      <c r="I91" s="20"/>
      <c r="K91" s="20"/>
    </row>
    <row r="92" spans="1:11">
      <c r="G92" s="334"/>
    </row>
    <row r="94" spans="1:11">
      <c r="G94" s="335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3" fitToHeight="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opLeftCell="A70" workbookViewId="0">
      <selection activeCell="F16" sqref="F16"/>
    </sheetView>
  </sheetViews>
  <sheetFormatPr defaultRowHeight="15"/>
  <cols>
    <col min="1" max="1" width="52.7109375" style="258" customWidth="1"/>
    <col min="2" max="2" width="10.7109375" style="258" customWidth="1"/>
    <col min="3" max="3" width="8.85546875" style="258" customWidth="1"/>
    <col min="4" max="4" width="7.85546875" style="258" customWidth="1"/>
    <col min="5" max="5" width="13.5703125" style="258" customWidth="1"/>
    <col min="6" max="6" width="10.42578125" style="258" customWidth="1"/>
    <col min="7" max="7" width="21" style="258" customWidth="1"/>
    <col min="8" max="8" width="21.28515625" style="258" customWidth="1"/>
    <col min="9" max="9" width="14.7109375" bestFit="1" customWidth="1"/>
  </cols>
  <sheetData>
    <row r="1" spans="1:8" ht="15.75">
      <c r="F1" s="646" t="s">
        <v>214</v>
      </c>
      <c r="G1" s="646"/>
      <c r="H1" s="646"/>
    </row>
    <row r="2" spans="1:8" ht="15.75">
      <c r="F2" s="643" t="s">
        <v>33</v>
      </c>
      <c r="G2" s="643"/>
      <c r="H2" s="643"/>
    </row>
    <row r="3" spans="1:8" ht="15.75">
      <c r="F3" s="643" t="s">
        <v>109</v>
      </c>
      <c r="G3" s="643"/>
      <c r="H3" s="643"/>
    </row>
    <row r="4" spans="1:8" ht="15.75">
      <c r="F4" s="643" t="s">
        <v>27</v>
      </c>
      <c r="G4" s="643"/>
      <c r="H4" s="643"/>
    </row>
    <row r="5" spans="1:8" ht="15.75">
      <c r="F5" s="643" t="s">
        <v>28</v>
      </c>
      <c r="G5" s="643"/>
      <c r="H5" s="643"/>
    </row>
    <row r="6" spans="1:8" ht="15.75">
      <c r="F6" s="643"/>
      <c r="G6" s="643"/>
      <c r="H6" s="643"/>
    </row>
    <row r="7" spans="1:8" ht="15.75">
      <c r="F7" s="366"/>
      <c r="G7" s="366"/>
      <c r="H7" s="366"/>
    </row>
    <row r="8" spans="1:8" ht="38.25" customHeight="1">
      <c r="A8" s="645" t="s">
        <v>623</v>
      </c>
      <c r="B8" s="645"/>
      <c r="C8" s="645"/>
      <c r="D8" s="645"/>
      <c r="E8" s="645"/>
      <c r="F8" s="645"/>
      <c r="G8" s="645"/>
      <c r="H8" s="645"/>
    </row>
    <row r="10" spans="1:8" ht="82.5" customHeight="1">
      <c r="A10" s="314" t="s">
        <v>34</v>
      </c>
      <c r="B10" s="314" t="s">
        <v>161</v>
      </c>
      <c r="C10" s="314" t="s">
        <v>81</v>
      </c>
      <c r="D10" s="314" t="s">
        <v>162</v>
      </c>
      <c r="E10" s="315" t="s">
        <v>64</v>
      </c>
      <c r="F10" s="314" t="s">
        <v>65</v>
      </c>
      <c r="G10" s="648" t="s">
        <v>133</v>
      </c>
      <c r="H10" s="648"/>
    </row>
    <row r="11" spans="1:8" ht="15.75">
      <c r="A11" s="314"/>
      <c r="B11" s="314"/>
      <c r="C11" s="314"/>
      <c r="D11" s="314"/>
      <c r="E11" s="315"/>
      <c r="F11" s="314"/>
      <c r="G11" s="438" t="s">
        <v>551</v>
      </c>
      <c r="H11" s="438" t="s">
        <v>618</v>
      </c>
    </row>
    <row r="12" spans="1:8" s="25" customFormat="1" ht="75">
      <c r="A12" s="263" t="s">
        <v>120</v>
      </c>
      <c r="B12" s="317">
        <v>923</v>
      </c>
      <c r="C12" s="318"/>
      <c r="D12" s="318"/>
      <c r="E12" s="318"/>
      <c r="F12" s="317"/>
      <c r="G12" s="319">
        <f>G13+G28+G32+G42+G51+G35</f>
        <v>9042699.4000000004</v>
      </c>
      <c r="H12" s="319">
        <f>H13+H28+H32+H42+H51+H35</f>
        <v>8482699.4000000004</v>
      </c>
    </row>
    <row r="13" spans="1:8" ht="15.75">
      <c r="A13" s="137" t="s">
        <v>66</v>
      </c>
      <c r="B13" s="365">
        <v>923</v>
      </c>
      <c r="C13" s="134" t="s">
        <v>82</v>
      </c>
      <c r="D13" s="134" t="s">
        <v>83</v>
      </c>
      <c r="E13" s="134"/>
      <c r="F13" s="365"/>
      <c r="G13" s="97">
        <f>G14+G16+G21+G23+G25</f>
        <v>5824282.4000000004</v>
      </c>
      <c r="H13" s="97">
        <f>H14+H16+H21+H23+H25</f>
        <v>5819182.4000000004</v>
      </c>
    </row>
    <row r="14" spans="1:8" ht="47.25">
      <c r="A14" s="137" t="s">
        <v>67</v>
      </c>
      <c r="B14" s="365">
        <v>923</v>
      </c>
      <c r="C14" s="134" t="s">
        <v>82</v>
      </c>
      <c r="D14" s="134" t="s">
        <v>84</v>
      </c>
      <c r="E14" s="134"/>
      <c r="F14" s="365"/>
      <c r="G14" s="97">
        <f>G15</f>
        <v>1188000</v>
      </c>
      <c r="H14" s="97">
        <f>H15</f>
        <v>1188000</v>
      </c>
    </row>
    <row r="15" spans="1:8" ht="110.25">
      <c r="A15" s="139" t="s">
        <v>207</v>
      </c>
      <c r="B15" s="136">
        <v>923</v>
      </c>
      <c r="C15" s="84" t="s">
        <v>82</v>
      </c>
      <c r="D15" s="84" t="s">
        <v>84</v>
      </c>
      <c r="E15" s="84" t="s">
        <v>267</v>
      </c>
      <c r="F15" s="136">
        <v>100</v>
      </c>
      <c r="G15" s="320">
        <f>'Пр. 7'!G15</f>
        <v>1188000</v>
      </c>
      <c r="H15" s="320">
        <f>G15</f>
        <v>1188000</v>
      </c>
    </row>
    <row r="16" spans="1:8" ht="63">
      <c r="A16" s="137" t="s">
        <v>80</v>
      </c>
      <c r="B16" s="365">
        <v>923</v>
      </c>
      <c r="C16" s="134" t="s">
        <v>82</v>
      </c>
      <c r="D16" s="134" t="s">
        <v>85</v>
      </c>
      <c r="E16" s="134"/>
      <c r="F16" s="365"/>
      <c r="G16" s="97">
        <f>G17</f>
        <v>4520000</v>
      </c>
      <c r="H16" s="97">
        <f>H17</f>
        <v>4520000</v>
      </c>
    </row>
    <row r="17" spans="1:8" ht="15.75">
      <c r="A17" s="137" t="s">
        <v>68</v>
      </c>
      <c r="B17" s="365">
        <v>923</v>
      </c>
      <c r="C17" s="134" t="s">
        <v>82</v>
      </c>
      <c r="D17" s="134" t="s">
        <v>85</v>
      </c>
      <c r="E17" s="134"/>
      <c r="F17" s="365"/>
      <c r="G17" s="97">
        <f>SUM(G18:G20)</f>
        <v>4520000</v>
      </c>
      <c r="H17" s="97">
        <f>SUM(H18:H20)</f>
        <v>4520000</v>
      </c>
    </row>
    <row r="18" spans="1:8" ht="94.5">
      <c r="A18" s="139" t="s">
        <v>208</v>
      </c>
      <c r="B18" s="136">
        <v>923</v>
      </c>
      <c r="C18" s="84" t="s">
        <v>82</v>
      </c>
      <c r="D18" s="84" t="s">
        <v>85</v>
      </c>
      <c r="E18" s="84" t="s">
        <v>268</v>
      </c>
      <c r="F18" s="136">
        <v>100</v>
      </c>
      <c r="G18" s="96">
        <v>4000000</v>
      </c>
      <c r="H18" s="96">
        <f>G18</f>
        <v>4000000</v>
      </c>
    </row>
    <row r="19" spans="1:8" ht="47.25">
      <c r="A19" s="139" t="s">
        <v>483</v>
      </c>
      <c r="B19" s="136">
        <v>923</v>
      </c>
      <c r="C19" s="84" t="s">
        <v>82</v>
      </c>
      <c r="D19" s="84" t="s">
        <v>85</v>
      </c>
      <c r="E19" s="84" t="s">
        <v>268</v>
      </c>
      <c r="F19" s="136">
        <v>200</v>
      </c>
      <c r="G19" s="96">
        <v>500000</v>
      </c>
      <c r="H19" s="96">
        <f>G19</f>
        <v>500000</v>
      </c>
    </row>
    <row r="20" spans="1:8" ht="47.25">
      <c r="A20" s="139" t="s">
        <v>209</v>
      </c>
      <c r="B20" s="136">
        <v>923</v>
      </c>
      <c r="C20" s="84" t="s">
        <v>82</v>
      </c>
      <c r="D20" s="84" t="s">
        <v>85</v>
      </c>
      <c r="E20" s="84" t="s">
        <v>268</v>
      </c>
      <c r="F20" s="136">
        <v>800</v>
      </c>
      <c r="G20" s="96">
        <v>20000</v>
      </c>
      <c r="H20" s="96">
        <f>G20</f>
        <v>20000</v>
      </c>
    </row>
    <row r="21" spans="1:8" ht="47.25">
      <c r="A21" s="137" t="s">
        <v>227</v>
      </c>
      <c r="B21" s="365">
        <v>923</v>
      </c>
      <c r="C21" s="134" t="s">
        <v>82</v>
      </c>
      <c r="D21" s="134" t="s">
        <v>87</v>
      </c>
      <c r="E21" s="134"/>
      <c r="F21" s="365"/>
      <c r="G21" s="97">
        <f>G22</f>
        <v>0</v>
      </c>
      <c r="H21" s="97">
        <f>H22</f>
        <v>0</v>
      </c>
    </row>
    <row r="22" spans="1:8" s="30" customFormat="1" ht="62.25" customHeight="1">
      <c r="A22" s="139" t="s">
        <v>210</v>
      </c>
      <c r="B22" s="136">
        <v>923</v>
      </c>
      <c r="C22" s="84" t="s">
        <v>82</v>
      </c>
      <c r="D22" s="84" t="s">
        <v>87</v>
      </c>
      <c r="E22" s="84" t="s">
        <v>272</v>
      </c>
      <c r="F22" s="136">
        <v>500</v>
      </c>
      <c r="G22" s="96">
        <f>безвозм.пост.!D68</f>
        <v>0</v>
      </c>
      <c r="H22" s="96">
        <f>безвозм.пост.!E68</f>
        <v>0</v>
      </c>
    </row>
    <row r="23" spans="1:8" s="26" customFormat="1" ht="15.75">
      <c r="A23" s="137" t="s">
        <v>299</v>
      </c>
      <c r="B23" s="365">
        <v>923</v>
      </c>
      <c r="C23" s="134" t="s">
        <v>82</v>
      </c>
      <c r="D23" s="134" t="s">
        <v>300</v>
      </c>
      <c r="E23" s="134" t="s">
        <v>301</v>
      </c>
      <c r="F23" s="365"/>
      <c r="G23" s="97">
        <f>G24</f>
        <v>100000</v>
      </c>
      <c r="H23" s="97">
        <f>H24</f>
        <v>100000</v>
      </c>
    </row>
    <row r="24" spans="1:8" s="30" customFormat="1" ht="62.25" customHeight="1">
      <c r="A24" s="139" t="s">
        <v>302</v>
      </c>
      <c r="B24" s="136">
        <v>923</v>
      </c>
      <c r="C24" s="84" t="s">
        <v>82</v>
      </c>
      <c r="D24" s="84" t="s">
        <v>300</v>
      </c>
      <c r="E24" s="84" t="s">
        <v>301</v>
      </c>
      <c r="F24" s="136">
        <v>800</v>
      </c>
      <c r="G24" s="96">
        <v>100000</v>
      </c>
      <c r="H24" s="96">
        <f>G24</f>
        <v>100000</v>
      </c>
    </row>
    <row r="25" spans="1:8" ht="15.75">
      <c r="A25" s="137" t="s">
        <v>69</v>
      </c>
      <c r="B25" s="365">
        <v>923</v>
      </c>
      <c r="C25" s="134" t="s">
        <v>82</v>
      </c>
      <c r="D25" s="134">
        <v>13</v>
      </c>
      <c r="E25" s="134"/>
      <c r="F25" s="365"/>
      <c r="G25" s="97">
        <f>SUM(G26:G27)</f>
        <v>16282.4</v>
      </c>
      <c r="H25" s="97">
        <f>SUM(H26:H27)</f>
        <v>11182.4</v>
      </c>
    </row>
    <row r="26" spans="1:8" ht="78.75">
      <c r="A26" s="139" t="s">
        <v>484</v>
      </c>
      <c r="B26" s="136">
        <v>923</v>
      </c>
      <c r="C26" s="84" t="s">
        <v>82</v>
      </c>
      <c r="D26" s="84">
        <v>13</v>
      </c>
      <c r="E26" s="84" t="s">
        <v>269</v>
      </c>
      <c r="F26" s="136">
        <v>200</v>
      </c>
      <c r="G26" s="96">
        <v>15282.4</v>
      </c>
      <c r="H26" s="96">
        <v>10182.4</v>
      </c>
    </row>
    <row r="27" spans="1:8" ht="63">
      <c r="A27" s="139" t="s">
        <v>503</v>
      </c>
      <c r="B27" s="136">
        <v>923</v>
      </c>
      <c r="C27" s="84" t="s">
        <v>82</v>
      </c>
      <c r="D27" s="84">
        <v>13</v>
      </c>
      <c r="E27" s="84" t="s">
        <v>270</v>
      </c>
      <c r="F27" s="136">
        <v>200</v>
      </c>
      <c r="G27" s="96">
        <v>1000</v>
      </c>
      <c r="H27" s="96">
        <f>G27</f>
        <v>1000</v>
      </c>
    </row>
    <row r="28" spans="1:8" ht="15.75">
      <c r="A28" s="137" t="s">
        <v>70</v>
      </c>
      <c r="B28" s="365">
        <v>923</v>
      </c>
      <c r="C28" s="134" t="s">
        <v>84</v>
      </c>
      <c r="D28" s="134" t="s">
        <v>83</v>
      </c>
      <c r="E28" s="134"/>
      <c r="F28" s="365"/>
      <c r="G28" s="97">
        <f>G29</f>
        <v>254900</v>
      </c>
      <c r="H28" s="97">
        <f>H29</f>
        <v>0</v>
      </c>
    </row>
    <row r="29" spans="1:8" ht="15.75">
      <c r="A29" s="137" t="s">
        <v>71</v>
      </c>
      <c r="B29" s="365">
        <v>923</v>
      </c>
      <c r="C29" s="134" t="s">
        <v>84</v>
      </c>
      <c r="D29" s="134" t="s">
        <v>88</v>
      </c>
      <c r="E29" s="134"/>
      <c r="F29" s="365"/>
      <c r="G29" s="97">
        <f>SUM(G30:G31)</f>
        <v>254900</v>
      </c>
      <c r="H29" s="97">
        <f>SUM(H30:H31)</f>
        <v>0</v>
      </c>
    </row>
    <row r="30" spans="1:8" ht="110.25">
      <c r="A30" s="139" t="s">
        <v>211</v>
      </c>
      <c r="B30" s="136">
        <v>923</v>
      </c>
      <c r="C30" s="84" t="s">
        <v>84</v>
      </c>
      <c r="D30" s="84" t="s">
        <v>88</v>
      </c>
      <c r="E30" s="84" t="s">
        <v>271</v>
      </c>
      <c r="F30" s="136">
        <v>100</v>
      </c>
      <c r="G30" s="96">
        <f>безвозм.пост.!D6+безвозм.пост.!D7</f>
        <v>240000</v>
      </c>
      <c r="H30" s="96">
        <f>безвозм.пост.!E6+безвозм.пост.!E7</f>
        <v>0</v>
      </c>
    </row>
    <row r="31" spans="1:8" ht="63">
      <c r="A31" s="139" t="s">
        <v>486</v>
      </c>
      <c r="B31" s="136">
        <v>923</v>
      </c>
      <c r="C31" s="84" t="s">
        <v>84</v>
      </c>
      <c r="D31" s="84" t="s">
        <v>88</v>
      </c>
      <c r="E31" s="84" t="s">
        <v>271</v>
      </c>
      <c r="F31" s="136">
        <v>200</v>
      </c>
      <c r="G31" s="96">
        <f>безвозм.пост.!D8</f>
        <v>14900</v>
      </c>
      <c r="H31" s="96">
        <f>безвозм.пост.!E8</f>
        <v>0</v>
      </c>
    </row>
    <row r="32" spans="1:8" ht="31.5">
      <c r="A32" s="137" t="s">
        <v>72</v>
      </c>
      <c r="B32" s="365">
        <v>923</v>
      </c>
      <c r="C32" s="134" t="s">
        <v>88</v>
      </c>
      <c r="D32" s="134" t="s">
        <v>83</v>
      </c>
      <c r="E32" s="134"/>
      <c r="F32" s="365"/>
      <c r="G32" s="97">
        <f>G33</f>
        <v>100000</v>
      </c>
      <c r="H32" s="97">
        <f>H33</f>
        <v>100000</v>
      </c>
    </row>
    <row r="33" spans="1:8" ht="15.75">
      <c r="A33" s="137" t="s">
        <v>73</v>
      </c>
      <c r="B33" s="365">
        <v>923</v>
      </c>
      <c r="C33" s="134" t="s">
        <v>88</v>
      </c>
      <c r="D33" s="134">
        <v>10</v>
      </c>
      <c r="E33" s="134"/>
      <c r="F33" s="365"/>
      <c r="G33" s="97">
        <f>G34</f>
        <v>100000</v>
      </c>
      <c r="H33" s="97">
        <f>H34</f>
        <v>100000</v>
      </c>
    </row>
    <row r="34" spans="1:8" ht="78.75">
      <c r="A34" s="322" t="s">
        <v>488</v>
      </c>
      <c r="B34" s="136">
        <v>923</v>
      </c>
      <c r="C34" s="84" t="s">
        <v>88</v>
      </c>
      <c r="D34" s="84">
        <v>10</v>
      </c>
      <c r="E34" s="84" t="s">
        <v>276</v>
      </c>
      <c r="F34" s="136">
        <v>200</v>
      </c>
      <c r="G34" s="96">
        <v>100000</v>
      </c>
      <c r="H34" s="96">
        <f>G34</f>
        <v>100000</v>
      </c>
    </row>
    <row r="35" spans="1:8" ht="15.75">
      <c r="A35" s="439" t="s">
        <v>74</v>
      </c>
      <c r="B35" s="365">
        <v>923</v>
      </c>
      <c r="C35" s="134" t="s">
        <v>85</v>
      </c>
      <c r="D35" s="134" t="s">
        <v>83</v>
      </c>
      <c r="E35" s="134"/>
      <c r="F35" s="365"/>
      <c r="G35" s="97">
        <f>G36+G40</f>
        <v>1468517</v>
      </c>
      <c r="H35" s="97">
        <f>H36+H40</f>
        <v>1468517</v>
      </c>
    </row>
    <row r="36" spans="1:8" ht="15.75">
      <c r="A36" s="439" t="s">
        <v>256</v>
      </c>
      <c r="B36" s="365">
        <v>923</v>
      </c>
      <c r="C36" s="134" t="s">
        <v>85</v>
      </c>
      <c r="D36" s="134" t="s">
        <v>257</v>
      </c>
      <c r="E36" s="134"/>
      <c r="F36" s="365"/>
      <c r="G36" s="97">
        <f>G37+G38+G39</f>
        <v>1468517</v>
      </c>
      <c r="H36" s="97">
        <f>H37+H38+H39</f>
        <v>1468517</v>
      </c>
    </row>
    <row r="37" spans="1:8" ht="141.75">
      <c r="A37" s="254" t="s">
        <v>490</v>
      </c>
      <c r="B37" s="136">
        <v>923</v>
      </c>
      <c r="C37" s="84" t="s">
        <v>85</v>
      </c>
      <c r="D37" s="84" t="s">
        <v>257</v>
      </c>
      <c r="E37" s="84" t="s">
        <v>450</v>
      </c>
      <c r="F37" s="136">
        <v>200</v>
      </c>
      <c r="G37" s="96">
        <f>безвозм.пост.!C48</f>
        <v>322781</v>
      </c>
      <c r="H37" s="96">
        <f>безвозм.пост.!D48</f>
        <v>322781</v>
      </c>
    </row>
    <row r="38" spans="1:8" s="26" customFormat="1" ht="141.75">
      <c r="A38" s="322" t="s">
        <v>497</v>
      </c>
      <c r="B38" s="136">
        <v>923</v>
      </c>
      <c r="C38" s="84" t="s">
        <v>85</v>
      </c>
      <c r="D38" s="84" t="s">
        <v>257</v>
      </c>
      <c r="E38" s="84" t="s">
        <v>273</v>
      </c>
      <c r="F38" s="136">
        <v>200</v>
      </c>
      <c r="G38" s="96">
        <f>безвозм.пост.!C44</f>
        <v>450000</v>
      </c>
      <c r="H38" s="96">
        <f>безвозм.пост.!D44</f>
        <v>357005</v>
      </c>
    </row>
    <row r="39" spans="1:8" s="26" customFormat="1" ht="63">
      <c r="A39" s="322" t="s">
        <v>498</v>
      </c>
      <c r="B39" s="136">
        <v>923</v>
      </c>
      <c r="C39" s="84" t="s">
        <v>85</v>
      </c>
      <c r="D39" s="84" t="s">
        <v>257</v>
      </c>
      <c r="E39" s="84" t="s">
        <v>274</v>
      </c>
      <c r="F39" s="136">
        <v>200</v>
      </c>
      <c r="G39" s="96">
        <f>безвозм.пост.!C46</f>
        <v>695736</v>
      </c>
      <c r="H39" s="96">
        <f>безвозм.пост.!D46</f>
        <v>788731</v>
      </c>
    </row>
    <row r="40" spans="1:8" s="26" customFormat="1" ht="31.5">
      <c r="A40" s="253" t="s">
        <v>470</v>
      </c>
      <c r="B40" s="365">
        <v>923</v>
      </c>
      <c r="C40" s="134" t="s">
        <v>85</v>
      </c>
      <c r="D40" s="134" t="s">
        <v>471</v>
      </c>
      <c r="E40" s="134"/>
      <c r="F40" s="365"/>
      <c r="G40" s="97">
        <f>G41</f>
        <v>0</v>
      </c>
      <c r="H40" s="96">
        <f>H41</f>
        <v>0</v>
      </c>
    </row>
    <row r="41" spans="1:8" s="26" customFormat="1" ht="110.25">
      <c r="A41" s="254" t="s">
        <v>487</v>
      </c>
      <c r="B41" s="136">
        <v>923</v>
      </c>
      <c r="C41" s="84" t="s">
        <v>85</v>
      </c>
      <c r="D41" s="84" t="s">
        <v>471</v>
      </c>
      <c r="E41" s="84" t="s">
        <v>472</v>
      </c>
      <c r="F41" s="136">
        <v>200</v>
      </c>
      <c r="G41" s="96">
        <f>безвозм.пост.!C66</f>
        <v>0</v>
      </c>
      <c r="H41" s="96">
        <f>безвозм.пост.!D66</f>
        <v>0</v>
      </c>
    </row>
    <row r="42" spans="1:8" ht="15.75">
      <c r="A42" s="137" t="s">
        <v>75</v>
      </c>
      <c r="B42" s="365">
        <v>923</v>
      </c>
      <c r="C42" s="134" t="s">
        <v>86</v>
      </c>
      <c r="D42" s="134" t="s">
        <v>83</v>
      </c>
      <c r="E42" s="134"/>
      <c r="F42" s="365"/>
      <c r="G42" s="97">
        <f>G47+G43</f>
        <v>1195000</v>
      </c>
      <c r="H42" s="97">
        <f>H47+H43</f>
        <v>895000</v>
      </c>
    </row>
    <row r="43" spans="1:8" ht="15.75">
      <c r="A43" s="137" t="s">
        <v>253</v>
      </c>
      <c r="B43" s="365">
        <v>923</v>
      </c>
      <c r="C43" s="134" t="s">
        <v>86</v>
      </c>
      <c r="D43" s="134" t="s">
        <v>84</v>
      </c>
      <c r="E43" s="134"/>
      <c r="F43" s="365"/>
      <c r="G43" s="97">
        <f>G44+G45+G46</f>
        <v>545000</v>
      </c>
      <c r="H43" s="97">
        <f>H44+H45+H46</f>
        <v>545000</v>
      </c>
    </row>
    <row r="44" spans="1:8" s="26" customFormat="1" ht="47.25">
      <c r="A44" s="139" t="s">
        <v>504</v>
      </c>
      <c r="B44" s="136">
        <v>923</v>
      </c>
      <c r="C44" s="84" t="s">
        <v>86</v>
      </c>
      <c r="D44" s="84" t="s">
        <v>84</v>
      </c>
      <c r="E44" s="84" t="s">
        <v>361</v>
      </c>
      <c r="F44" s="136">
        <v>200</v>
      </c>
      <c r="G44" s="96">
        <f>безвозм.пост.!C42</f>
        <v>335000</v>
      </c>
      <c r="H44" s="96">
        <f>безвозм.пост.!D42</f>
        <v>335000</v>
      </c>
    </row>
    <row r="45" spans="1:8" s="30" customFormat="1" ht="79.5" thickBot="1">
      <c r="A45" s="264" t="s">
        <v>507</v>
      </c>
      <c r="B45" s="136">
        <v>923</v>
      </c>
      <c r="C45" s="84" t="s">
        <v>86</v>
      </c>
      <c r="D45" s="84" t="s">
        <v>84</v>
      </c>
      <c r="E45" s="84" t="s">
        <v>481</v>
      </c>
      <c r="F45" s="136"/>
      <c r="G45" s="96">
        <v>0</v>
      </c>
      <c r="H45" s="96">
        <v>0</v>
      </c>
    </row>
    <row r="46" spans="1:8" s="26" customFormat="1" ht="47.25">
      <c r="A46" s="150" t="s">
        <v>502</v>
      </c>
      <c r="B46" s="136">
        <v>923</v>
      </c>
      <c r="C46" s="84" t="s">
        <v>86</v>
      </c>
      <c r="D46" s="84" t="s">
        <v>88</v>
      </c>
      <c r="E46" s="84" t="s">
        <v>362</v>
      </c>
      <c r="F46" s="136"/>
      <c r="G46" s="96">
        <f>безвозм.пост.!C50</f>
        <v>210000</v>
      </c>
      <c r="H46" s="96">
        <f>безвозм.пост.!D50</f>
        <v>210000</v>
      </c>
    </row>
    <row r="47" spans="1:8" ht="15.75">
      <c r="A47" s="137" t="s">
        <v>76</v>
      </c>
      <c r="B47" s="365">
        <v>923</v>
      </c>
      <c r="C47" s="134" t="s">
        <v>86</v>
      </c>
      <c r="D47" s="134" t="s">
        <v>88</v>
      </c>
      <c r="E47" s="134"/>
      <c r="F47" s="365"/>
      <c r="G47" s="97">
        <f>SUM(G48:G49)</f>
        <v>650000</v>
      </c>
      <c r="H47" s="97">
        <f>SUM(H48:H49)</f>
        <v>350000</v>
      </c>
    </row>
    <row r="48" spans="1:8" ht="63">
      <c r="A48" s="322" t="s">
        <v>489</v>
      </c>
      <c r="B48" s="136">
        <v>923</v>
      </c>
      <c r="C48" s="84" t="s">
        <v>86</v>
      </c>
      <c r="D48" s="84" t="s">
        <v>88</v>
      </c>
      <c r="E48" s="84" t="s">
        <v>280</v>
      </c>
      <c r="F48" s="136">
        <v>200</v>
      </c>
      <c r="G48" s="96">
        <v>150000</v>
      </c>
      <c r="H48" s="96">
        <f>G48</f>
        <v>150000</v>
      </c>
    </row>
    <row r="49" spans="1:8" ht="63">
      <c r="A49" s="322" t="s">
        <v>492</v>
      </c>
      <c r="B49" s="136">
        <v>923</v>
      </c>
      <c r="C49" s="84" t="s">
        <v>86</v>
      </c>
      <c r="D49" s="84" t="s">
        <v>88</v>
      </c>
      <c r="E49" s="84" t="s">
        <v>282</v>
      </c>
      <c r="F49" s="136">
        <v>200</v>
      </c>
      <c r="G49" s="96">
        <v>500000</v>
      </c>
      <c r="H49" s="96">
        <v>200000</v>
      </c>
    </row>
    <row r="50" spans="1:8" s="26" customFormat="1" ht="15.75">
      <c r="A50" s="137" t="s">
        <v>146</v>
      </c>
      <c r="B50" s="365">
        <v>923</v>
      </c>
      <c r="C50" s="134" t="s">
        <v>163</v>
      </c>
      <c r="D50" s="134" t="s">
        <v>83</v>
      </c>
      <c r="E50" s="134"/>
      <c r="F50" s="365"/>
      <c r="G50" s="97">
        <f>G51</f>
        <v>200000</v>
      </c>
      <c r="H50" s="97">
        <f>H51</f>
        <v>200000</v>
      </c>
    </row>
    <row r="51" spans="1:8" ht="15.75">
      <c r="A51" s="137" t="s">
        <v>77</v>
      </c>
      <c r="B51" s="365">
        <v>923</v>
      </c>
      <c r="C51" s="134">
        <v>10</v>
      </c>
      <c r="D51" s="134" t="s">
        <v>82</v>
      </c>
      <c r="E51" s="84"/>
      <c r="F51" s="136"/>
      <c r="G51" s="97">
        <f>G52</f>
        <v>200000</v>
      </c>
      <c r="H51" s="97">
        <f>H52</f>
        <v>200000</v>
      </c>
    </row>
    <row r="52" spans="1:8" s="26" customFormat="1" ht="63">
      <c r="A52" s="139" t="s">
        <v>212</v>
      </c>
      <c r="B52" s="136">
        <v>923</v>
      </c>
      <c r="C52" s="134">
        <v>10</v>
      </c>
      <c r="D52" s="134" t="s">
        <v>82</v>
      </c>
      <c r="E52" s="84" t="s">
        <v>296</v>
      </c>
      <c r="F52" s="136">
        <v>300</v>
      </c>
      <c r="G52" s="96">
        <v>200000</v>
      </c>
      <c r="H52" s="96">
        <f>G52</f>
        <v>200000</v>
      </c>
    </row>
    <row r="53" spans="1:8" ht="56.25">
      <c r="A53" s="263" t="s">
        <v>123</v>
      </c>
      <c r="B53" s="365">
        <v>923</v>
      </c>
      <c r="C53" s="318"/>
      <c r="D53" s="318"/>
      <c r="E53" s="323"/>
      <c r="F53" s="324"/>
      <c r="G53" s="325">
        <f>G54+G71+G73</f>
        <v>3877300.6</v>
      </c>
      <c r="H53" s="325">
        <f>H54+H71+H73</f>
        <v>3867300.6</v>
      </c>
    </row>
    <row r="54" spans="1:8" ht="15.75">
      <c r="A54" s="137" t="s">
        <v>413</v>
      </c>
      <c r="B54" s="365">
        <v>923</v>
      </c>
      <c r="C54" s="134" t="s">
        <v>89</v>
      </c>
      <c r="D54" s="134" t="s">
        <v>83</v>
      </c>
      <c r="E54" s="134"/>
      <c r="F54" s="365"/>
      <c r="G54" s="97">
        <f>G55</f>
        <v>3677300.6</v>
      </c>
      <c r="H54" s="97">
        <f>H55</f>
        <v>3667300.6</v>
      </c>
    </row>
    <row r="55" spans="1:8" ht="15.75">
      <c r="A55" s="137" t="s">
        <v>78</v>
      </c>
      <c r="B55" s="365">
        <v>923</v>
      </c>
      <c r="C55" s="134" t="s">
        <v>89</v>
      </c>
      <c r="D55" s="134" t="s">
        <v>82</v>
      </c>
      <c r="E55" s="134"/>
      <c r="F55" s="365"/>
      <c r="G55" s="97">
        <f>G56+G62+G67+G69</f>
        <v>3677300.6</v>
      </c>
      <c r="H55" s="97">
        <f>H56+H62+H67</f>
        <v>3667300.6</v>
      </c>
    </row>
    <row r="56" spans="1:8" ht="31.5">
      <c r="A56" s="137" t="s">
        <v>79</v>
      </c>
      <c r="B56" s="365">
        <v>923</v>
      </c>
      <c r="C56" s="134" t="s">
        <v>89</v>
      </c>
      <c r="D56" s="134" t="s">
        <v>82</v>
      </c>
      <c r="E56" s="134" t="s">
        <v>285</v>
      </c>
      <c r="F56" s="365"/>
      <c r="G56" s="97">
        <f>SUM(G57:G61)</f>
        <v>1660000</v>
      </c>
      <c r="H56" s="97">
        <f>SUM(H57:H61)</f>
        <v>1650000</v>
      </c>
    </row>
    <row r="57" spans="1:8" ht="110.25">
      <c r="A57" s="322" t="s">
        <v>222</v>
      </c>
      <c r="B57" s="136">
        <v>923</v>
      </c>
      <c r="C57" s="84" t="s">
        <v>89</v>
      </c>
      <c r="D57" s="84" t="s">
        <v>82</v>
      </c>
      <c r="E57" s="84" t="s">
        <v>285</v>
      </c>
      <c r="F57" s="136">
        <v>100</v>
      </c>
      <c r="G57" s="140">
        <v>1000000</v>
      </c>
      <c r="H57" s="140">
        <f>G57</f>
        <v>1000000</v>
      </c>
    </row>
    <row r="58" spans="1:8" ht="126">
      <c r="A58" s="322" t="s">
        <v>221</v>
      </c>
      <c r="B58" s="136">
        <v>923</v>
      </c>
      <c r="C58" s="84" t="s">
        <v>89</v>
      </c>
      <c r="D58" s="84" t="s">
        <v>82</v>
      </c>
      <c r="E58" s="84" t="s">
        <v>286</v>
      </c>
      <c r="F58" s="136">
        <v>100</v>
      </c>
      <c r="G58" s="140">
        <v>0</v>
      </c>
      <c r="H58" s="140">
        <v>0</v>
      </c>
    </row>
    <row r="59" spans="1:8" ht="47.25">
      <c r="A59" s="322" t="s">
        <v>493</v>
      </c>
      <c r="B59" s="136">
        <v>923</v>
      </c>
      <c r="C59" s="84" t="s">
        <v>89</v>
      </c>
      <c r="D59" s="84" t="s">
        <v>82</v>
      </c>
      <c r="E59" s="84" t="s">
        <v>285</v>
      </c>
      <c r="F59" s="136">
        <v>200</v>
      </c>
      <c r="G59" s="140">
        <v>500000</v>
      </c>
      <c r="H59" s="140">
        <f>G59</f>
        <v>500000</v>
      </c>
    </row>
    <row r="60" spans="1:8" ht="47.25">
      <c r="A60" s="322" t="s">
        <v>556</v>
      </c>
      <c r="B60" s="136">
        <v>923</v>
      </c>
      <c r="C60" s="84" t="s">
        <v>89</v>
      </c>
      <c r="D60" s="84" t="s">
        <v>82</v>
      </c>
      <c r="E60" s="84" t="s">
        <v>555</v>
      </c>
      <c r="F60" s="136">
        <v>200</v>
      </c>
      <c r="G60" s="140">
        <v>100000</v>
      </c>
      <c r="H60" s="140">
        <f>G60</f>
        <v>100000</v>
      </c>
    </row>
    <row r="61" spans="1:8" ht="47.25">
      <c r="A61" s="322" t="s">
        <v>223</v>
      </c>
      <c r="B61" s="136">
        <v>923</v>
      </c>
      <c r="C61" s="84" t="s">
        <v>89</v>
      </c>
      <c r="D61" s="84" t="s">
        <v>82</v>
      </c>
      <c r="E61" s="84" t="s">
        <v>285</v>
      </c>
      <c r="F61" s="136">
        <v>800</v>
      </c>
      <c r="G61" s="140">
        <v>60000</v>
      </c>
      <c r="H61" s="140">
        <v>50000</v>
      </c>
    </row>
    <row r="62" spans="1:8" s="138" customFormat="1" ht="15.75">
      <c r="A62" s="137" t="s">
        <v>232</v>
      </c>
      <c r="B62" s="365">
        <v>923</v>
      </c>
      <c r="C62" s="134" t="s">
        <v>89</v>
      </c>
      <c r="D62" s="134" t="s">
        <v>82</v>
      </c>
      <c r="E62" s="134" t="s">
        <v>298</v>
      </c>
      <c r="F62" s="365"/>
      <c r="G62" s="140">
        <f>SUM(G63:G66)</f>
        <v>817300.6</v>
      </c>
      <c r="H62" s="146">
        <f>H63+H64+H65+H66</f>
        <v>817300.6</v>
      </c>
    </row>
    <row r="63" spans="1:8" s="138" customFormat="1" ht="141.75">
      <c r="A63" s="139" t="s">
        <v>229</v>
      </c>
      <c r="B63" s="136">
        <v>923</v>
      </c>
      <c r="C63" s="84" t="s">
        <v>89</v>
      </c>
      <c r="D63" s="84" t="s">
        <v>82</v>
      </c>
      <c r="E63" s="84" t="s">
        <v>447</v>
      </c>
      <c r="F63" s="136">
        <v>100</v>
      </c>
      <c r="G63" s="140">
        <f>безвозм.пост.!C25+безвозм.пост.!C26</f>
        <v>663379.56000000006</v>
      </c>
      <c r="H63" s="140">
        <f>безвозм.пост.!D25+безвозм.пост.!D26</f>
        <v>663379.56000000006</v>
      </c>
    </row>
    <row r="64" spans="1:8" s="138" customFormat="1" ht="78.75">
      <c r="A64" s="139" t="s">
        <v>495</v>
      </c>
      <c r="B64" s="136">
        <v>923</v>
      </c>
      <c r="C64" s="84" t="s">
        <v>89</v>
      </c>
      <c r="D64" s="84" t="s">
        <v>82</v>
      </c>
      <c r="E64" s="84" t="s">
        <v>447</v>
      </c>
      <c r="F64" s="136">
        <v>200</v>
      </c>
      <c r="G64" s="140">
        <f>безвозм.пост.!C27+безвозм.пост.!C28</f>
        <v>153921.03999999992</v>
      </c>
      <c r="H64" s="140">
        <f>безвозм.пост.!D27+безвозм.пост.!D28</f>
        <v>153921.03999999992</v>
      </c>
    </row>
    <row r="65" spans="1:8" ht="141.75">
      <c r="A65" s="139" t="s">
        <v>230</v>
      </c>
      <c r="B65" s="136">
        <v>923</v>
      </c>
      <c r="C65" s="84" t="s">
        <v>89</v>
      </c>
      <c r="D65" s="84" t="s">
        <v>82</v>
      </c>
      <c r="E65" s="84" t="s">
        <v>292</v>
      </c>
      <c r="F65" s="136">
        <v>100</v>
      </c>
      <c r="G65" s="140">
        <f>безвозм.пост.!C32</f>
        <v>0</v>
      </c>
      <c r="H65" s="140">
        <f>безвозм.пост.!D32</f>
        <v>0</v>
      </c>
    </row>
    <row r="66" spans="1:8" ht="147" customHeight="1">
      <c r="A66" s="139" t="s">
        <v>231</v>
      </c>
      <c r="B66" s="136">
        <v>923</v>
      </c>
      <c r="C66" s="84" t="s">
        <v>89</v>
      </c>
      <c r="D66" s="84" t="s">
        <v>82</v>
      </c>
      <c r="E66" s="84" t="s">
        <v>293</v>
      </c>
      <c r="F66" s="136">
        <v>100</v>
      </c>
      <c r="G66" s="140">
        <f>безвозм.пост.!C36</f>
        <v>0</v>
      </c>
      <c r="H66" s="140">
        <f>безвозм.пост.!D36</f>
        <v>0</v>
      </c>
    </row>
    <row r="67" spans="1:8" s="138" customFormat="1" ht="15.75">
      <c r="A67" s="137" t="s">
        <v>234</v>
      </c>
      <c r="B67" s="365">
        <v>923</v>
      </c>
      <c r="C67" s="134" t="s">
        <v>89</v>
      </c>
      <c r="D67" s="134" t="s">
        <v>82</v>
      </c>
      <c r="E67" s="134" t="s">
        <v>294</v>
      </c>
      <c r="F67" s="365"/>
      <c r="G67" s="141">
        <f>G68</f>
        <v>1200000</v>
      </c>
      <c r="H67" s="141">
        <f>H68</f>
        <v>1200000</v>
      </c>
    </row>
    <row r="68" spans="1:8" s="138" customFormat="1" ht="63">
      <c r="A68" s="139" t="s">
        <v>501</v>
      </c>
      <c r="B68" s="136">
        <v>923</v>
      </c>
      <c r="C68" s="84" t="s">
        <v>89</v>
      </c>
      <c r="D68" s="84" t="s">
        <v>82</v>
      </c>
      <c r="E68" s="84" t="s">
        <v>295</v>
      </c>
      <c r="F68" s="136">
        <v>200</v>
      </c>
      <c r="G68" s="140">
        <f>безвозм.пост.!C40</f>
        <v>1200000</v>
      </c>
      <c r="H68" s="140">
        <f>безвозм.пост.!D40</f>
        <v>1200000</v>
      </c>
    </row>
    <row r="69" spans="1:8" s="138" customFormat="1" ht="47.25">
      <c r="A69" s="137" t="s">
        <v>449</v>
      </c>
      <c r="B69" s="365">
        <v>923</v>
      </c>
      <c r="C69" s="151" t="s">
        <v>89</v>
      </c>
      <c r="D69" s="151" t="s">
        <v>82</v>
      </c>
      <c r="E69" s="134" t="s">
        <v>441</v>
      </c>
      <c r="F69" s="365"/>
      <c r="G69" s="259">
        <f>G70</f>
        <v>0</v>
      </c>
      <c r="H69" s="259">
        <f>H70</f>
        <v>0</v>
      </c>
    </row>
    <row r="70" spans="1:8" s="138" customFormat="1" ht="141.75">
      <c r="A70" s="139" t="s">
        <v>224</v>
      </c>
      <c r="B70" s="136">
        <v>923</v>
      </c>
      <c r="C70" s="144" t="s">
        <v>89</v>
      </c>
      <c r="D70" s="144" t="s">
        <v>82</v>
      </c>
      <c r="E70" s="84" t="s">
        <v>439</v>
      </c>
      <c r="F70" s="136">
        <v>100</v>
      </c>
      <c r="G70" s="260">
        <f>безвозм.пост.!D9</f>
        <v>0</v>
      </c>
      <c r="H70" s="260">
        <f>безвозм.пост.!D9</f>
        <v>0</v>
      </c>
    </row>
    <row r="71" spans="1:8" ht="31.5">
      <c r="A71" s="137" t="s">
        <v>414</v>
      </c>
      <c r="B71" s="365">
        <v>923</v>
      </c>
      <c r="C71" s="134">
        <v>11</v>
      </c>
      <c r="D71" s="134" t="s">
        <v>86</v>
      </c>
      <c r="E71" s="84"/>
      <c r="F71" s="136"/>
      <c r="G71" s="97">
        <f>G72</f>
        <v>100000</v>
      </c>
      <c r="H71" s="97">
        <f>H72</f>
        <v>100000</v>
      </c>
    </row>
    <row r="72" spans="1:8" ht="47.25">
      <c r="A72" s="322" t="s">
        <v>494</v>
      </c>
      <c r="B72" s="136">
        <v>923</v>
      </c>
      <c r="C72" s="84">
        <v>11</v>
      </c>
      <c r="D72" s="84" t="s">
        <v>86</v>
      </c>
      <c r="E72" s="84" t="s">
        <v>288</v>
      </c>
      <c r="F72" s="136">
        <v>200</v>
      </c>
      <c r="G72" s="96">
        <f>'Пр. 7'!G86</f>
        <v>100000</v>
      </c>
      <c r="H72" s="96">
        <f>G72</f>
        <v>100000</v>
      </c>
    </row>
    <row r="73" spans="1:8" ht="15.75">
      <c r="A73" s="137" t="s">
        <v>76</v>
      </c>
      <c r="B73" s="365">
        <v>923</v>
      </c>
      <c r="C73" s="134" t="s">
        <v>86</v>
      </c>
      <c r="D73" s="134" t="s">
        <v>88</v>
      </c>
      <c r="E73" s="84"/>
      <c r="F73" s="136"/>
      <c r="G73" s="330">
        <f>G74</f>
        <v>100000</v>
      </c>
      <c r="H73" s="330">
        <f>H74</f>
        <v>100000</v>
      </c>
    </row>
    <row r="74" spans="1:8" ht="63">
      <c r="A74" s="139" t="s">
        <v>500</v>
      </c>
      <c r="B74" s="136">
        <v>923</v>
      </c>
      <c r="C74" s="84" t="s">
        <v>86</v>
      </c>
      <c r="D74" s="84" t="s">
        <v>88</v>
      </c>
      <c r="E74" s="84" t="s">
        <v>290</v>
      </c>
      <c r="F74" s="136">
        <v>200</v>
      </c>
      <c r="G74" s="96">
        <v>100000</v>
      </c>
      <c r="H74" s="96">
        <f>G74</f>
        <v>100000</v>
      </c>
    </row>
    <row r="75" spans="1:8" ht="15.75">
      <c r="A75" s="440" t="s">
        <v>521</v>
      </c>
      <c r="B75" s="136"/>
      <c r="C75" s="84"/>
      <c r="D75" s="84"/>
      <c r="E75" s="84"/>
      <c r="F75" s="136"/>
      <c r="G75" s="155">
        <f>G12+G53</f>
        <v>12920000</v>
      </c>
      <c r="H75" s="155">
        <f>H12+H53</f>
        <v>12350000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19" workbookViewId="0">
      <selection activeCell="E15" sqref="E15"/>
    </sheetView>
  </sheetViews>
  <sheetFormatPr defaultRowHeight="15"/>
  <cols>
    <col min="1" max="1" width="10.7109375" style="258" customWidth="1"/>
    <col min="2" max="2" width="42.85546875" style="262" customWidth="1"/>
    <col min="3" max="3" width="14.42578125" style="258" customWidth="1"/>
    <col min="4" max="4" width="15.140625" style="258" customWidth="1"/>
    <col min="5" max="5" width="16.140625" style="258" customWidth="1"/>
    <col min="7" max="7" width="11.42578125" bestFit="1" customWidth="1"/>
    <col min="9" max="9" width="11.42578125" bestFit="1" customWidth="1"/>
  </cols>
  <sheetData>
    <row r="1" spans="1:9" ht="15" customHeight="1">
      <c r="C1" s="646" t="s">
        <v>235</v>
      </c>
      <c r="D1" s="646"/>
      <c r="E1" s="646"/>
    </row>
    <row r="2" spans="1:9" ht="15" customHeight="1">
      <c r="C2" s="643" t="s">
        <v>33</v>
      </c>
      <c r="D2" s="643"/>
      <c r="E2" s="643"/>
    </row>
    <row r="3" spans="1:9" ht="15" customHeight="1">
      <c r="C3" s="643" t="s">
        <v>109</v>
      </c>
      <c r="D3" s="643"/>
      <c r="E3" s="643"/>
    </row>
    <row r="4" spans="1:9" ht="15" customHeight="1">
      <c r="C4" s="643" t="s">
        <v>27</v>
      </c>
      <c r="D4" s="643"/>
      <c r="E4" s="643"/>
    </row>
    <row r="5" spans="1:9" ht="15" customHeight="1">
      <c r="C5" s="643" t="s">
        <v>28</v>
      </c>
      <c r="D5" s="643"/>
      <c r="E5" s="643"/>
    </row>
    <row r="6" spans="1:9" ht="15.75">
      <c r="C6" s="643"/>
      <c r="D6" s="643"/>
      <c r="E6" s="643"/>
    </row>
    <row r="7" spans="1:9" ht="15.75">
      <c r="C7" s="643"/>
      <c r="D7" s="643"/>
      <c r="E7" s="643"/>
    </row>
    <row r="8" spans="1:9" ht="15.75" customHeight="1">
      <c r="A8" s="654" t="s">
        <v>624</v>
      </c>
      <c r="B8" s="655"/>
      <c r="C8" s="655"/>
      <c r="D8" s="655"/>
      <c r="E8" s="655"/>
    </row>
    <row r="9" spans="1:9" ht="15.75" customHeight="1">
      <c r="A9" s="655"/>
      <c r="B9" s="655"/>
      <c r="C9" s="655"/>
      <c r="D9" s="655"/>
      <c r="E9" s="655"/>
    </row>
    <row r="10" spans="1:9">
      <c r="A10" s="655"/>
      <c r="B10" s="655"/>
      <c r="C10" s="655"/>
      <c r="D10" s="655"/>
      <c r="E10" s="655"/>
    </row>
    <row r="12" spans="1:9" ht="15.75">
      <c r="A12" s="652" t="s">
        <v>130</v>
      </c>
      <c r="B12" s="651" t="s">
        <v>34</v>
      </c>
      <c r="C12" s="649" t="s">
        <v>129</v>
      </c>
      <c r="D12" s="650"/>
      <c r="E12" s="650"/>
    </row>
    <row r="13" spans="1:9" ht="15.75">
      <c r="A13" s="653"/>
      <c r="B13" s="651"/>
      <c r="C13" s="368" t="s">
        <v>459</v>
      </c>
      <c r="D13" s="368" t="s">
        <v>551</v>
      </c>
      <c r="E13" s="368" t="s">
        <v>618</v>
      </c>
    </row>
    <row r="14" spans="1:9" s="86" customFormat="1" ht="47.25">
      <c r="A14" s="369">
        <v>100</v>
      </c>
      <c r="B14" s="137" t="s">
        <v>416</v>
      </c>
      <c r="C14" s="370">
        <f>C15+C16+C17+C18+C19</f>
        <v>6858380.4000000004</v>
      </c>
      <c r="D14" s="370">
        <f>D15+D16+D17+D18+D19</f>
        <v>5824282.4000000004</v>
      </c>
      <c r="E14" s="370">
        <f>E15+E16+E17+E18+E19</f>
        <v>5819182.4000000004</v>
      </c>
      <c r="I14" s="337"/>
    </row>
    <row r="15" spans="1:9" ht="63">
      <c r="A15" s="84" t="s">
        <v>131</v>
      </c>
      <c r="B15" s="371" t="s">
        <v>67</v>
      </c>
      <c r="C15" s="372">
        <f>'Пр. 7'!G15</f>
        <v>1188000</v>
      </c>
      <c r="D15" s="372">
        <f>Пр.8!H15</f>
        <v>1188000</v>
      </c>
      <c r="E15" s="372">
        <f>Пр.8!H15</f>
        <v>1188000</v>
      </c>
    </row>
    <row r="16" spans="1:9" ht="94.5">
      <c r="A16" s="84" t="s">
        <v>132</v>
      </c>
      <c r="B16" s="371" t="s">
        <v>80</v>
      </c>
      <c r="C16" s="372">
        <f>'Пр. 7'!G16</f>
        <v>5445000</v>
      </c>
      <c r="D16" s="372">
        <f>Пр.8!G16</f>
        <v>4520000</v>
      </c>
      <c r="E16" s="372">
        <f>Пр.8!H16</f>
        <v>4520000</v>
      </c>
      <c r="G16" s="31"/>
    </row>
    <row r="17" spans="1:7" ht="63">
      <c r="A17" s="84" t="s">
        <v>135</v>
      </c>
      <c r="B17" s="373" t="s">
        <v>227</v>
      </c>
      <c r="C17" s="372">
        <f>'Пр. 7'!G21</f>
        <v>27491.279999999999</v>
      </c>
      <c r="D17" s="372">
        <f>Пр.8!G21</f>
        <v>0</v>
      </c>
      <c r="E17" s="372">
        <f>Пр.8!H21</f>
        <v>0</v>
      </c>
    </row>
    <row r="18" spans="1:7" ht="15.75">
      <c r="A18" s="84" t="s">
        <v>314</v>
      </c>
      <c r="B18" s="373" t="s">
        <v>299</v>
      </c>
      <c r="C18" s="372">
        <f>'Пр. 7'!G23</f>
        <v>100000</v>
      </c>
      <c r="D18" s="372">
        <f>Пр.8!G23</f>
        <v>100000</v>
      </c>
      <c r="E18" s="372">
        <f>Пр.8!H23</f>
        <v>100000</v>
      </c>
    </row>
    <row r="19" spans="1:7" s="86" customFormat="1" ht="15.75">
      <c r="A19" s="84" t="s">
        <v>136</v>
      </c>
      <c r="B19" s="371" t="s">
        <v>69</v>
      </c>
      <c r="C19" s="372">
        <f>'Пр. 7'!G25</f>
        <v>97889.12</v>
      </c>
      <c r="D19" s="372">
        <f>Пр.8!G25</f>
        <v>16282.4</v>
      </c>
      <c r="E19" s="372">
        <f>Пр.8!H25</f>
        <v>11182.4</v>
      </c>
    </row>
    <row r="20" spans="1:7" ht="15.75">
      <c r="A20" s="134" t="s">
        <v>369</v>
      </c>
      <c r="B20" s="374" t="s">
        <v>417</v>
      </c>
      <c r="C20" s="370">
        <f>C21</f>
        <v>246500</v>
      </c>
      <c r="D20" s="370">
        <f>D21</f>
        <v>254900</v>
      </c>
      <c r="E20" s="370">
        <f>E21</f>
        <v>0</v>
      </c>
    </row>
    <row r="21" spans="1:7" ht="31.5">
      <c r="A21" s="84" t="s">
        <v>137</v>
      </c>
      <c r="B21" s="371" t="s">
        <v>71</v>
      </c>
      <c r="C21" s="372">
        <f>'Пр. 7'!G31</f>
        <v>246500</v>
      </c>
      <c r="D21" s="372">
        <f>Пр.8!G29</f>
        <v>254900</v>
      </c>
      <c r="E21" s="372">
        <f>Пр.8!H29</f>
        <v>0</v>
      </c>
    </row>
    <row r="22" spans="1:7" s="86" customFormat="1" ht="47.25">
      <c r="A22" s="134" t="s">
        <v>138</v>
      </c>
      <c r="B22" s="375" t="s">
        <v>418</v>
      </c>
      <c r="C22" s="370">
        <f>C23+C24</f>
        <v>900000</v>
      </c>
      <c r="D22" s="370">
        <f>D23+D24</f>
        <v>100000</v>
      </c>
      <c r="E22" s="370">
        <f>E23+E24</f>
        <v>100000</v>
      </c>
    </row>
    <row r="23" spans="1:7" ht="15.75">
      <c r="A23" s="84" t="s">
        <v>139</v>
      </c>
      <c r="B23" s="371" t="s">
        <v>73</v>
      </c>
      <c r="C23" s="372">
        <f>'Пр. 7'!G35</f>
        <v>900000</v>
      </c>
      <c r="D23" s="372">
        <f>Пр.8!G33</f>
        <v>100000</v>
      </c>
      <c r="E23" s="372">
        <f>Пр.8!H33</f>
        <v>100000</v>
      </c>
    </row>
    <row r="24" spans="1:7" s="86" customFormat="1" ht="47.25">
      <c r="A24" s="84" t="s">
        <v>511</v>
      </c>
      <c r="B24" s="371" t="s">
        <v>510</v>
      </c>
      <c r="C24" s="372">
        <f>'Пр. 7'!G37</f>
        <v>0</v>
      </c>
      <c r="D24" s="372"/>
      <c r="E24" s="372"/>
    </row>
    <row r="25" spans="1:7" s="26" customFormat="1" ht="15.75">
      <c r="A25" s="134" t="s">
        <v>251</v>
      </c>
      <c r="B25" s="375" t="s">
        <v>419</v>
      </c>
      <c r="C25" s="370">
        <f>'Пр. 7'!G39</f>
        <v>1468517</v>
      </c>
      <c r="D25" s="370">
        <f>Пр.8!G35</f>
        <v>1468517</v>
      </c>
      <c r="E25" s="370">
        <f>Пр.8!H35</f>
        <v>1468517</v>
      </c>
    </row>
    <row r="26" spans="1:7" s="86" customFormat="1" ht="15.75">
      <c r="A26" s="84" t="s">
        <v>517</v>
      </c>
      <c r="B26" s="371" t="s">
        <v>518</v>
      </c>
      <c r="C26" s="372">
        <f>'Пр. 7'!G40</f>
        <v>0</v>
      </c>
      <c r="D26" s="372"/>
      <c r="E26" s="372"/>
    </row>
    <row r="27" spans="1:7" s="30" customFormat="1" ht="15.75">
      <c r="A27" s="376" t="s">
        <v>258</v>
      </c>
      <c r="B27" s="377" t="s">
        <v>256</v>
      </c>
      <c r="C27" s="372">
        <f>'Пр. 7'!G42</f>
        <v>1468517</v>
      </c>
      <c r="D27" s="372">
        <f>Пр.8!G36</f>
        <v>1468517</v>
      </c>
      <c r="E27" s="372">
        <f>Пр.8!H36</f>
        <v>1468517</v>
      </c>
    </row>
    <row r="28" spans="1:7" s="30" customFormat="1" ht="31.5">
      <c r="A28" s="376" t="s">
        <v>469</v>
      </c>
      <c r="B28" s="371" t="s">
        <v>470</v>
      </c>
      <c r="C28" s="372">
        <f>'Пр. 7'!G47</f>
        <v>0</v>
      </c>
      <c r="D28" s="372"/>
      <c r="E28" s="372"/>
    </row>
    <row r="29" spans="1:7" ht="31.5">
      <c r="A29" s="134" t="s">
        <v>140</v>
      </c>
      <c r="B29" s="375" t="s">
        <v>420</v>
      </c>
      <c r="C29" s="370">
        <f>C30+C32+C31</f>
        <v>2445000</v>
      </c>
      <c r="D29" s="370">
        <f>D30+D32+D31</f>
        <v>1295000</v>
      </c>
      <c r="E29" s="370">
        <f>E30+E32+E31</f>
        <v>995000</v>
      </c>
    </row>
    <row r="30" spans="1:7" s="30" customFormat="1" ht="15.75">
      <c r="A30" s="84" t="s">
        <v>536</v>
      </c>
      <c r="B30" s="371" t="s">
        <v>533</v>
      </c>
      <c r="C30" s="372">
        <f>'Пр. 7'!G50</f>
        <v>0</v>
      </c>
      <c r="D30" s="372"/>
      <c r="E30" s="372"/>
    </row>
    <row r="31" spans="1:7" s="86" customFormat="1" ht="15.75">
      <c r="A31" s="84" t="s">
        <v>254</v>
      </c>
      <c r="B31" s="371" t="s">
        <v>253</v>
      </c>
      <c r="C31" s="372">
        <f>'Пр. 7'!G52</f>
        <v>335000</v>
      </c>
      <c r="D31" s="372">
        <f>Пр.8!G43</f>
        <v>545000</v>
      </c>
      <c r="E31" s="372">
        <f>Пр.8!H43</f>
        <v>545000</v>
      </c>
    </row>
    <row r="32" spans="1:7" ht="15.75">
      <c r="A32" s="84" t="s">
        <v>141</v>
      </c>
      <c r="B32" s="371" t="s">
        <v>76</v>
      </c>
      <c r="C32" s="372">
        <f>'Пр. 7'!G57+'Пр. 7'!G87</f>
        <v>2110000</v>
      </c>
      <c r="D32" s="372">
        <f>Пр.8!G47+Пр.8!G73</f>
        <v>750000</v>
      </c>
      <c r="E32" s="372">
        <f>Пр.8!H47+Пр.8!H73</f>
        <v>450000</v>
      </c>
      <c r="G32" s="31"/>
    </row>
    <row r="33" spans="1:5" ht="15.75">
      <c r="A33" s="134" t="s">
        <v>145</v>
      </c>
      <c r="B33" s="375" t="s">
        <v>421</v>
      </c>
      <c r="C33" s="370">
        <f>C34</f>
        <v>230000</v>
      </c>
      <c r="D33" s="370">
        <f>D34</f>
        <v>200000</v>
      </c>
      <c r="E33" s="370">
        <f>E34</f>
        <v>200000</v>
      </c>
    </row>
    <row r="34" spans="1:5" ht="15.75">
      <c r="A34" s="84" t="s">
        <v>144</v>
      </c>
      <c r="B34" s="371" t="s">
        <v>77</v>
      </c>
      <c r="C34" s="372">
        <f>'Пр. 7'!G64</f>
        <v>230000</v>
      </c>
      <c r="D34" s="372">
        <f>Пр.8!G50</f>
        <v>200000</v>
      </c>
      <c r="E34" s="372">
        <f>Пр.8!H50</f>
        <v>200000</v>
      </c>
    </row>
    <row r="35" spans="1:5" s="86" customFormat="1" ht="15.75">
      <c r="A35" s="378" t="s">
        <v>142</v>
      </c>
      <c r="B35" s="137" t="s">
        <v>413</v>
      </c>
      <c r="C35" s="379">
        <f>C36</f>
        <v>8771602.5999999996</v>
      </c>
      <c r="D35" s="379">
        <f>D36</f>
        <v>3677300.6</v>
      </c>
      <c r="E35" s="379">
        <f>E36</f>
        <v>3667300.6</v>
      </c>
    </row>
    <row r="36" spans="1:5" s="86" customFormat="1" ht="15.75">
      <c r="A36" s="380" t="s">
        <v>143</v>
      </c>
      <c r="B36" s="381" t="s">
        <v>78</v>
      </c>
      <c r="C36" s="382">
        <f>'Пр. 7'!G66+'Пр. 7'!G89</f>
        <v>8771602.5999999996</v>
      </c>
      <c r="D36" s="382">
        <f>Пр.8!G54</f>
        <v>3677300.6</v>
      </c>
      <c r="E36" s="382">
        <f>Пр.8!H54</f>
        <v>3667300.6</v>
      </c>
    </row>
    <row r="37" spans="1:5" ht="15.75">
      <c r="A37" s="383">
        <v>1100</v>
      </c>
      <c r="B37" s="375" t="s">
        <v>415</v>
      </c>
      <c r="C37" s="370">
        <f>C38</f>
        <v>100000</v>
      </c>
      <c r="D37" s="370">
        <f>D38</f>
        <v>100000</v>
      </c>
      <c r="E37" s="370">
        <f>E38</f>
        <v>100000</v>
      </c>
    </row>
    <row r="38" spans="1:5" ht="31.5">
      <c r="A38" s="384">
        <v>1105</v>
      </c>
      <c r="B38" s="371" t="s">
        <v>414</v>
      </c>
      <c r="C38" s="372">
        <f>'Пр. 7'!G86</f>
        <v>100000</v>
      </c>
      <c r="D38" s="372">
        <f>Пр.8!G71</f>
        <v>100000</v>
      </c>
      <c r="E38" s="372">
        <f>Пр.8!H71</f>
        <v>100000</v>
      </c>
    </row>
    <row r="39" spans="1:5" ht="14.25" customHeight="1" thickBot="1">
      <c r="A39" s="373"/>
      <c r="B39" s="265"/>
      <c r="C39" s="385"/>
      <c r="D39" s="385"/>
      <c r="E39" s="385"/>
    </row>
    <row r="40" spans="1:5" s="311" customFormat="1" ht="16.5" thickBot="1">
      <c r="A40" s="386"/>
      <c r="B40" s="387" t="s">
        <v>148</v>
      </c>
      <c r="C40" s="388">
        <f>C14+C20+C22+C25+C29+C33+C35+C37</f>
        <v>21020000</v>
      </c>
      <c r="D40" s="388">
        <f>D14+D20+D22+D25+D29+D33+D35+D37</f>
        <v>12920000</v>
      </c>
      <c r="E40" s="388">
        <f>E14+E20+E22+E25+E29+E33+E35+E37</f>
        <v>12350000</v>
      </c>
    </row>
    <row r="41" spans="1:5" ht="15" customHeight="1">
      <c r="A41" s="389"/>
      <c r="B41" s="304"/>
      <c r="C41" s="390"/>
      <c r="D41" s="390"/>
      <c r="E41" s="390"/>
    </row>
    <row r="42" spans="1:5" ht="15" customHeight="1">
      <c r="A42" s="389"/>
      <c r="B42" s="304"/>
      <c r="C42" s="390"/>
      <c r="D42" s="390"/>
      <c r="E42" s="390"/>
    </row>
    <row r="43" spans="1:5" ht="15" customHeight="1">
      <c r="A43" s="389"/>
      <c r="B43" s="304"/>
      <c r="C43" s="390"/>
      <c r="D43" s="390"/>
      <c r="E43" s="390"/>
    </row>
    <row r="44" spans="1:5" ht="15" customHeight="1">
      <c r="A44" s="389"/>
      <c r="B44" s="304"/>
      <c r="C44" s="390"/>
      <c r="D44" s="390"/>
      <c r="E44" s="390"/>
    </row>
    <row r="45" spans="1:5" ht="15" customHeight="1">
      <c r="A45" s="389"/>
      <c r="B45" s="304"/>
      <c r="C45" s="390"/>
      <c r="D45" s="390"/>
      <c r="E45" s="390"/>
    </row>
    <row r="46" spans="1:5" ht="15" customHeight="1">
      <c r="A46" s="389"/>
      <c r="B46" s="304"/>
      <c r="C46" s="390"/>
      <c r="D46" s="390"/>
      <c r="E46" s="390"/>
    </row>
    <row r="47" spans="1:5" ht="15" customHeight="1">
      <c r="A47" s="389"/>
      <c r="B47" s="304"/>
      <c r="C47" s="391"/>
      <c r="D47" s="391"/>
      <c r="E47" s="391"/>
    </row>
    <row r="48" spans="1:5" ht="15.75">
      <c r="A48" s="392"/>
      <c r="B48" s="393"/>
      <c r="C48" s="394"/>
      <c r="D48" s="394"/>
      <c r="E48" s="394"/>
    </row>
    <row r="49" spans="1:5" ht="15.75">
      <c r="A49" s="392"/>
      <c r="B49" s="393"/>
      <c r="C49" s="394"/>
      <c r="D49" s="394"/>
      <c r="E49" s="394"/>
    </row>
    <row r="50" spans="1:5" ht="15.75">
      <c r="A50" s="392"/>
      <c r="B50" s="393"/>
      <c r="C50" s="394"/>
      <c r="D50" s="394"/>
      <c r="E50" s="394"/>
    </row>
    <row r="51" spans="1:5" ht="15.75">
      <c r="A51" s="395"/>
      <c r="B51" s="396"/>
      <c r="C51" s="397"/>
      <c r="D51" s="397"/>
      <c r="E51" s="397"/>
    </row>
    <row r="52" spans="1:5" ht="15.75">
      <c r="A52" s="395"/>
      <c r="B52" s="396"/>
      <c r="C52" s="397"/>
      <c r="D52" s="397"/>
      <c r="E52" s="397"/>
    </row>
    <row r="53" spans="1:5" ht="15.75">
      <c r="A53" s="395"/>
      <c r="B53" s="396"/>
      <c r="C53" s="397"/>
      <c r="D53" s="397"/>
      <c r="E53" s="397"/>
    </row>
    <row r="54" spans="1:5" ht="15.75">
      <c r="A54" s="395"/>
      <c r="B54" s="396"/>
      <c r="C54" s="397"/>
      <c r="D54" s="397"/>
      <c r="E54" s="397"/>
    </row>
    <row r="55" spans="1:5" ht="15.75">
      <c r="A55" s="395"/>
      <c r="B55" s="396"/>
      <c r="C55" s="397"/>
      <c r="D55" s="397"/>
      <c r="E55" s="397"/>
    </row>
    <row r="56" spans="1:5" ht="15.75">
      <c r="A56" s="395"/>
      <c r="B56" s="396"/>
      <c r="C56" s="397"/>
      <c r="D56" s="397"/>
      <c r="E56" s="397"/>
    </row>
    <row r="57" spans="1:5" ht="15.75">
      <c r="A57" s="395"/>
      <c r="B57" s="396"/>
      <c r="C57" s="397"/>
      <c r="D57" s="397"/>
      <c r="E57" s="397"/>
    </row>
    <row r="58" spans="1:5" ht="15.75">
      <c r="A58" s="395"/>
      <c r="B58" s="396"/>
      <c r="C58" s="397"/>
      <c r="D58" s="397"/>
      <c r="E58" s="397"/>
    </row>
    <row r="59" spans="1:5" ht="15.75">
      <c r="A59" s="395"/>
      <c r="B59" s="396"/>
      <c r="C59" s="397"/>
      <c r="D59" s="397"/>
      <c r="E59" s="397"/>
    </row>
    <row r="60" spans="1:5" ht="15.75">
      <c r="A60" s="395"/>
      <c r="B60" s="396"/>
      <c r="C60" s="397"/>
      <c r="D60" s="397"/>
      <c r="E60" s="397"/>
    </row>
    <row r="61" spans="1:5" ht="15.75">
      <c r="A61" s="395"/>
      <c r="B61" s="396"/>
      <c r="C61" s="397"/>
      <c r="D61" s="397"/>
      <c r="E61" s="397"/>
    </row>
    <row r="62" spans="1:5" ht="15.75">
      <c r="A62" s="395"/>
      <c r="B62" s="396"/>
      <c r="C62" s="397"/>
      <c r="D62" s="397"/>
      <c r="E62" s="397"/>
    </row>
    <row r="63" spans="1:5" ht="15.75">
      <c r="A63" s="395"/>
      <c r="B63" s="396"/>
      <c r="C63" s="397"/>
      <c r="D63" s="397"/>
      <c r="E63" s="397"/>
    </row>
    <row r="64" spans="1:5" ht="15.75">
      <c r="A64" s="395"/>
      <c r="B64" s="396"/>
      <c r="C64" s="397"/>
      <c r="D64" s="397"/>
      <c r="E64" s="397"/>
    </row>
    <row r="65" spans="1:5" ht="15.75">
      <c r="A65" s="395"/>
      <c r="B65" s="396"/>
      <c r="C65" s="397"/>
      <c r="D65" s="397"/>
      <c r="E65" s="397"/>
    </row>
    <row r="66" spans="1:5" ht="15.75">
      <c r="A66" s="395"/>
      <c r="B66" s="396"/>
      <c r="C66" s="397"/>
      <c r="D66" s="397"/>
      <c r="E66" s="397"/>
    </row>
    <row r="67" spans="1:5" ht="15.75">
      <c r="A67" s="395"/>
      <c r="B67" s="396"/>
      <c r="C67" s="397"/>
      <c r="D67" s="397"/>
      <c r="E67" s="397"/>
    </row>
    <row r="68" spans="1:5" ht="15.75">
      <c r="A68" s="395"/>
      <c r="B68" s="396"/>
      <c r="C68" s="397"/>
      <c r="D68" s="397"/>
      <c r="E68" s="397"/>
    </row>
    <row r="69" spans="1:5" ht="15.75">
      <c r="A69" s="395"/>
      <c r="B69" s="396"/>
      <c r="C69" s="397"/>
      <c r="D69" s="397"/>
      <c r="E69" s="397"/>
    </row>
    <row r="70" spans="1:5" ht="15.75">
      <c r="A70" s="395"/>
      <c r="B70" s="396"/>
      <c r="C70" s="397"/>
      <c r="D70" s="397"/>
      <c r="E70" s="397"/>
    </row>
    <row r="71" spans="1:5" ht="15.75">
      <c r="A71" s="395"/>
      <c r="B71" s="396"/>
      <c r="C71" s="397"/>
      <c r="D71" s="397"/>
      <c r="E71" s="397"/>
    </row>
    <row r="72" spans="1:5" ht="15.75">
      <c r="A72" s="395"/>
      <c r="B72" s="396"/>
      <c r="C72" s="397"/>
      <c r="D72" s="397"/>
      <c r="E72" s="397"/>
    </row>
    <row r="73" spans="1:5" ht="15.75">
      <c r="A73" s="398"/>
      <c r="B73" s="396"/>
      <c r="C73" s="398"/>
      <c r="D73" s="398"/>
      <c r="E73" s="398"/>
    </row>
    <row r="74" spans="1:5" ht="15.75">
      <c r="A74" s="398"/>
      <c r="B74" s="396"/>
      <c r="C74" s="398"/>
      <c r="D74" s="398"/>
      <c r="E74" s="398"/>
    </row>
    <row r="75" spans="1:5" ht="15.75">
      <c r="A75" s="398"/>
      <c r="B75" s="396"/>
      <c r="C75" s="398"/>
      <c r="D75" s="398"/>
      <c r="E75" s="398"/>
    </row>
    <row r="76" spans="1:5" ht="15.75">
      <c r="A76" s="398"/>
      <c r="B76" s="396"/>
      <c r="C76" s="398"/>
      <c r="D76" s="398"/>
      <c r="E76" s="398"/>
    </row>
    <row r="77" spans="1:5" ht="15.75">
      <c r="A77" s="398"/>
      <c r="B77" s="396"/>
      <c r="C77" s="398"/>
      <c r="D77" s="398"/>
      <c r="E77" s="398"/>
    </row>
    <row r="78" spans="1:5" ht="15.75">
      <c r="A78" s="398"/>
      <c r="B78" s="396"/>
      <c r="C78" s="398"/>
      <c r="D78" s="398"/>
      <c r="E78" s="398"/>
    </row>
    <row r="79" spans="1:5" ht="15.75">
      <c r="A79" s="398"/>
      <c r="B79" s="396"/>
      <c r="C79" s="398"/>
      <c r="D79" s="398"/>
      <c r="E79" s="398"/>
    </row>
    <row r="80" spans="1:5" ht="15.75">
      <c r="A80" s="398"/>
      <c r="B80" s="396"/>
      <c r="C80" s="398"/>
      <c r="D80" s="398"/>
      <c r="E80" s="398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D11" sqref="D11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658" t="s">
        <v>134</v>
      </c>
      <c r="C1" s="658"/>
      <c r="D1" s="658"/>
    </row>
    <row r="2" spans="1:4" ht="15.75">
      <c r="B2" s="659" t="s">
        <v>33</v>
      </c>
      <c r="C2" s="659"/>
      <c r="D2" s="659"/>
    </row>
    <row r="3" spans="1:4" ht="15.75">
      <c r="B3" s="659" t="s">
        <v>109</v>
      </c>
      <c r="C3" s="659"/>
      <c r="D3" s="659"/>
    </row>
    <row r="4" spans="1:4" ht="15.75">
      <c r="B4" s="659" t="s">
        <v>27</v>
      </c>
      <c r="C4" s="659"/>
      <c r="D4" s="659"/>
    </row>
    <row r="5" spans="1:4" ht="13.5" customHeight="1">
      <c r="B5" s="659" t="s">
        <v>28</v>
      </c>
      <c r="C5" s="659"/>
      <c r="D5" s="659"/>
    </row>
    <row r="6" spans="1:4" ht="15.75">
      <c r="B6" s="659"/>
      <c r="C6" s="659"/>
      <c r="D6" s="659"/>
    </row>
    <row r="8" spans="1:4" ht="32.25" customHeight="1">
      <c r="A8" s="656" t="s">
        <v>625</v>
      </c>
      <c r="B8" s="656"/>
      <c r="C8" s="657"/>
      <c r="D8" s="657"/>
    </row>
    <row r="10" spans="1:4" ht="31.5" customHeight="1">
      <c r="A10" s="3" t="s">
        <v>90</v>
      </c>
      <c r="B10" s="623" t="s">
        <v>91</v>
      </c>
      <c r="C10" s="624"/>
      <c r="D10" s="625"/>
    </row>
    <row r="11" spans="1:4" ht="15.75">
      <c r="A11" s="3"/>
      <c r="B11" s="58" t="s">
        <v>459</v>
      </c>
      <c r="C11" s="58" t="s">
        <v>551</v>
      </c>
      <c r="D11" s="58" t="s">
        <v>618</v>
      </c>
    </row>
    <row r="12" spans="1:4" ht="47.25">
      <c r="A12" s="4" t="s">
        <v>92</v>
      </c>
      <c r="B12" s="11">
        <v>0</v>
      </c>
      <c r="C12" s="11">
        <v>0</v>
      </c>
      <c r="D12" s="11">
        <v>0</v>
      </c>
    </row>
    <row r="13" spans="1:4" ht="15.75">
      <c r="A13" s="5" t="s">
        <v>93</v>
      </c>
      <c r="B13" s="12">
        <v>0</v>
      </c>
      <c r="C13" s="12">
        <v>0</v>
      </c>
      <c r="D13" s="12">
        <v>0</v>
      </c>
    </row>
    <row r="14" spans="1:4" ht="15.75">
      <c r="A14" s="5" t="s">
        <v>94</v>
      </c>
      <c r="B14" s="12">
        <v>0</v>
      </c>
      <c r="C14" s="12">
        <v>0</v>
      </c>
      <c r="D14" s="12">
        <v>0</v>
      </c>
    </row>
    <row r="15" spans="1:4" ht="31.5">
      <c r="A15" s="4" t="s">
        <v>95</v>
      </c>
      <c r="B15" s="11">
        <v>0</v>
      </c>
      <c r="C15" s="11">
        <v>0</v>
      </c>
      <c r="D15" s="11">
        <v>0</v>
      </c>
    </row>
    <row r="16" spans="1:4" ht="15.75">
      <c r="A16" s="5" t="s">
        <v>94</v>
      </c>
      <c r="B16" s="12">
        <v>0</v>
      </c>
      <c r="C16" s="12">
        <v>0</v>
      </c>
      <c r="D16" s="12">
        <v>0</v>
      </c>
    </row>
    <row r="17" spans="1:4" ht="15.75">
      <c r="A17" s="4" t="s">
        <v>96</v>
      </c>
      <c r="B17" s="11">
        <v>0</v>
      </c>
      <c r="C17" s="11">
        <v>0</v>
      </c>
      <c r="D17" s="11">
        <v>0</v>
      </c>
    </row>
    <row r="18" spans="1:4" ht="15.75">
      <c r="A18" s="5" t="s">
        <v>93</v>
      </c>
      <c r="B18" s="12">
        <v>0</v>
      </c>
      <c r="C18" s="12">
        <v>0</v>
      </c>
      <c r="D18" s="12">
        <v>0</v>
      </c>
    </row>
    <row r="19" spans="1:4" ht="15.75">
      <c r="A19" s="5" t="s">
        <v>94</v>
      </c>
      <c r="B19" s="12">
        <v>0</v>
      </c>
      <c r="C19" s="12">
        <v>0</v>
      </c>
      <c r="D19" s="12">
        <v>0</v>
      </c>
    </row>
    <row r="20" spans="1:4" ht="47.25">
      <c r="A20" s="4" t="s">
        <v>97</v>
      </c>
      <c r="B20" s="11">
        <v>0</v>
      </c>
      <c r="C20" s="11">
        <v>0</v>
      </c>
      <c r="D20" s="11">
        <v>0</v>
      </c>
    </row>
    <row r="21" spans="1:4" ht="31.5">
      <c r="A21" s="5" t="s">
        <v>98</v>
      </c>
      <c r="B21" s="12">
        <v>0</v>
      </c>
      <c r="C21" s="16">
        <v>0</v>
      </c>
      <c r="D21" s="16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workbookViewId="0">
      <selection activeCell="L19" sqref="L19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658" t="s">
        <v>149</v>
      </c>
      <c r="F1" s="658"/>
      <c r="G1" s="658"/>
      <c r="H1" s="658"/>
    </row>
    <row r="2" spans="1:8" ht="15.75">
      <c r="E2" s="659" t="s">
        <v>33</v>
      </c>
      <c r="F2" s="659"/>
      <c r="G2" s="659"/>
      <c r="H2" s="659"/>
    </row>
    <row r="3" spans="1:8" ht="15.75">
      <c r="E3" s="659" t="s">
        <v>109</v>
      </c>
      <c r="F3" s="659"/>
      <c r="G3" s="659"/>
      <c r="H3" s="659"/>
    </row>
    <row r="4" spans="1:8" ht="15.75">
      <c r="E4" s="659" t="s">
        <v>27</v>
      </c>
      <c r="F4" s="659"/>
      <c r="G4" s="659"/>
      <c r="H4" s="659"/>
    </row>
    <row r="5" spans="1:8" ht="15.75">
      <c r="E5" s="659" t="s">
        <v>28</v>
      </c>
      <c r="F5" s="659"/>
      <c r="G5" s="659"/>
      <c r="H5" s="659"/>
    </row>
    <row r="6" spans="1:8" ht="15.75">
      <c r="E6" s="659"/>
      <c r="F6" s="659"/>
      <c r="G6" s="659"/>
      <c r="H6" s="659"/>
    </row>
    <row r="8" spans="1:8" ht="63" customHeight="1">
      <c r="A8" s="626" t="s">
        <v>626</v>
      </c>
      <c r="B8" s="657"/>
      <c r="C8" s="657"/>
      <c r="D8" s="657"/>
      <c r="E8" s="657"/>
      <c r="F8" s="657"/>
      <c r="G8" s="657"/>
      <c r="H8" s="657"/>
    </row>
    <row r="9" spans="1:8" ht="30.75" customHeight="1">
      <c r="A9" s="626" t="s">
        <v>627</v>
      </c>
      <c r="B9" s="626"/>
      <c r="C9" s="626"/>
      <c r="D9" s="626"/>
      <c r="E9" s="626"/>
      <c r="F9" s="626"/>
      <c r="G9" s="626"/>
      <c r="H9" s="657"/>
    </row>
    <row r="11" spans="1:8" ht="63" customHeight="1">
      <c r="A11" s="667" t="s">
        <v>106</v>
      </c>
      <c r="B11" s="667" t="s">
        <v>99</v>
      </c>
      <c r="C11" s="667" t="s">
        <v>105</v>
      </c>
      <c r="D11" s="22" t="s">
        <v>104</v>
      </c>
      <c r="E11" s="667" t="s">
        <v>103</v>
      </c>
      <c r="F11" s="667" t="s">
        <v>102</v>
      </c>
      <c r="G11" s="667" t="s">
        <v>101</v>
      </c>
      <c r="H11" s="667"/>
    </row>
    <row r="12" spans="1:8" ht="47.25">
      <c r="A12" s="667"/>
      <c r="B12" s="667"/>
      <c r="C12" s="667"/>
      <c r="D12" s="22" t="s">
        <v>100</v>
      </c>
      <c r="E12" s="667"/>
      <c r="F12" s="667"/>
      <c r="G12" s="667"/>
      <c r="H12" s="667"/>
    </row>
    <row r="13" spans="1:8" ht="15.75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668">
        <v>7</v>
      </c>
      <c r="H13" s="668"/>
    </row>
    <row r="14" spans="1:8" ht="15.75">
      <c r="A14" s="21"/>
      <c r="B14" s="21"/>
      <c r="C14" s="21"/>
      <c r="D14" s="21"/>
      <c r="E14" s="21"/>
      <c r="F14" s="21"/>
      <c r="G14" s="668"/>
      <c r="H14" s="669"/>
    </row>
    <row r="16" spans="1:8" ht="47.25" customHeight="1">
      <c r="A16" s="626" t="s">
        <v>628</v>
      </c>
      <c r="B16" s="626"/>
      <c r="C16" s="626"/>
      <c r="D16" s="626"/>
      <c r="E16" s="626"/>
      <c r="F16" s="626"/>
      <c r="G16" s="626"/>
      <c r="H16" s="657"/>
    </row>
    <row r="18" spans="1:8" ht="68.25" customHeight="1">
      <c r="A18" s="660" t="s">
        <v>125</v>
      </c>
      <c r="B18" s="660"/>
      <c r="C18" s="660"/>
      <c r="D18" s="667" t="s">
        <v>124</v>
      </c>
      <c r="E18" s="667"/>
      <c r="F18" s="667"/>
      <c r="G18" s="667"/>
      <c r="H18" s="667"/>
    </row>
    <row r="19" spans="1:8" ht="15.75" customHeight="1">
      <c r="A19" s="660"/>
      <c r="B19" s="660"/>
      <c r="C19" s="660"/>
      <c r="D19" s="481" t="s">
        <v>459</v>
      </c>
      <c r="E19" s="661" t="s">
        <v>551</v>
      </c>
      <c r="F19" s="662"/>
      <c r="G19" s="660" t="s">
        <v>618</v>
      </c>
      <c r="H19" s="660"/>
    </row>
    <row r="20" spans="1:8" ht="50.25" customHeight="1">
      <c r="A20" s="664" t="s">
        <v>107</v>
      </c>
      <c r="B20" s="665"/>
      <c r="C20" s="666"/>
      <c r="D20" s="28">
        <v>0</v>
      </c>
      <c r="E20" s="663">
        <v>0</v>
      </c>
      <c r="F20" s="663"/>
      <c r="G20" s="663">
        <v>0</v>
      </c>
      <c r="H20" s="663"/>
    </row>
  </sheetData>
  <mergeCells count="25">
    <mergeCell ref="E6:H6"/>
    <mergeCell ref="E1:H1"/>
    <mergeCell ref="E2:H2"/>
    <mergeCell ref="E3:H3"/>
    <mergeCell ref="E4:H4"/>
    <mergeCell ref="E5:H5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G19:H19"/>
    <mergeCell ref="E19:F19"/>
    <mergeCell ref="E20:F20"/>
    <mergeCell ref="G20:H20"/>
    <mergeCell ref="A16:H16"/>
    <mergeCell ref="A20:C20"/>
    <mergeCell ref="A19:C19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E6" sqref="E6:H6"/>
    </sheetView>
  </sheetViews>
  <sheetFormatPr defaultRowHeight="18.75"/>
  <cols>
    <col min="1" max="1" width="23.7109375" style="158" customWidth="1"/>
    <col min="2" max="2" width="26.42578125" style="158" customWidth="1"/>
    <col min="3" max="3" width="19.140625" customWidth="1"/>
  </cols>
  <sheetData>
    <row r="2" spans="1:3" ht="77.25" customHeight="1">
      <c r="A2" s="670" t="s">
        <v>374</v>
      </c>
      <c r="B2" s="670"/>
    </row>
    <row r="3" spans="1:3">
      <c r="A3" s="482" t="s">
        <v>551</v>
      </c>
      <c r="B3" s="482" t="s">
        <v>618</v>
      </c>
    </row>
    <row r="5" spans="1:3">
      <c r="A5" s="161">
        <f>Пр.8!G15+Пр.8!G18+Пр.8!G19+Пр.8!G24+Пр.8!G26+Пр.8!G27+Пр.8!G34+Пр.8!G48+Пр.8!G49+Пр.8!G57+Пр.8!G59+Пр.8!G61+Пр.8!G72+Пр.8!G74</f>
        <v>8314282.4000000004</v>
      </c>
      <c r="B5" s="161">
        <f>Пр.8!H15+Пр.8!H18+Пр.8!H19+Пр.8!H24+Пр.8!H26+Пр.8!H27+Пр.8!H34+Пр.8!H48+Пр.8!H49+Пр.8!H57+Пр.8!H59+Пр.8!H61+Пр.8!H72+Пр.8!H74</f>
        <v>7999182.4000000004</v>
      </c>
    </row>
    <row r="7" spans="1:3">
      <c r="A7" s="159">
        <v>2.5000000000000001E-2</v>
      </c>
      <c r="B7" s="160">
        <v>0.05</v>
      </c>
      <c r="C7" s="86" t="s">
        <v>433</v>
      </c>
    </row>
    <row r="8" spans="1:3">
      <c r="C8" s="86"/>
    </row>
    <row r="9" spans="1:3">
      <c r="A9" s="670" t="s">
        <v>375</v>
      </c>
      <c r="B9" s="670"/>
      <c r="C9" s="86"/>
    </row>
    <row r="10" spans="1:3">
      <c r="C10" s="86"/>
    </row>
    <row r="11" spans="1:3">
      <c r="A11" s="161">
        <f>A5*A7</f>
        <v>207857.06000000003</v>
      </c>
      <c r="B11" s="161">
        <f>B5*B7</f>
        <v>399959.12000000005</v>
      </c>
      <c r="C11" s="86" t="s">
        <v>431</v>
      </c>
    </row>
    <row r="12" spans="1:3">
      <c r="A12" s="185">
        <v>330000</v>
      </c>
      <c r="B12" s="185">
        <v>650000</v>
      </c>
      <c r="C12" s="86" t="s">
        <v>432</v>
      </c>
    </row>
    <row r="14" spans="1:3" ht="37.5">
      <c r="A14" s="172" t="s">
        <v>429</v>
      </c>
    </row>
    <row r="15" spans="1:3">
      <c r="A15" s="172">
        <v>2023</v>
      </c>
      <c r="B15" s="172">
        <v>2024</v>
      </c>
      <c r="C15" s="179">
        <v>2025</v>
      </c>
    </row>
    <row r="16" spans="1:3">
      <c r="A16" s="180">
        <f>'Пр. 2'!C99-'Пр. 7'!G91</f>
        <v>0</v>
      </c>
      <c r="B16" s="178">
        <f>'Пр. 2'!D99-Пр.8!G75-у.у!A12</f>
        <v>0</v>
      </c>
      <c r="C16" s="178">
        <f>'Пр. 2'!E99-Пр.8!H75-B12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55"/>
  <sheetViews>
    <sheetView topLeftCell="E22" zoomScale="115" zoomScaleNormal="115" workbookViewId="0">
      <selection activeCell="E6" sqref="E6:H6"/>
    </sheetView>
  </sheetViews>
  <sheetFormatPr defaultRowHeight="15"/>
  <cols>
    <col min="1" max="1" width="28.5703125" style="186" customWidth="1"/>
    <col min="2" max="2" width="11" style="187" customWidth="1"/>
    <col min="3" max="3" width="11" style="188" customWidth="1"/>
    <col min="4" max="4" width="10.7109375" style="188" customWidth="1"/>
    <col min="5" max="5" width="11" style="188" customWidth="1"/>
    <col min="6" max="6" width="8.5703125" style="188" customWidth="1"/>
    <col min="7" max="8" width="11" style="190" customWidth="1"/>
    <col min="9" max="9" width="10" style="190" customWidth="1"/>
    <col min="10" max="10" width="8.5703125" style="190" customWidth="1"/>
    <col min="11" max="11" width="9.5703125" style="189" customWidth="1"/>
    <col min="12" max="12" width="8.5703125" style="189" customWidth="1"/>
    <col min="13" max="13" width="9.5703125" style="190" customWidth="1"/>
    <col min="14" max="14" width="8.5703125" style="190" customWidth="1"/>
    <col min="15" max="15" width="11" style="186" customWidth="1"/>
    <col min="16" max="16" width="8.7109375" style="196" customWidth="1"/>
    <col min="17" max="17" width="10.28515625" style="186" customWidth="1"/>
    <col min="18" max="18" width="8.5703125" style="196" customWidth="1"/>
    <col min="19" max="19" width="10.28515625" style="186" customWidth="1"/>
    <col min="20" max="20" width="8.7109375" style="196" customWidth="1"/>
    <col min="21" max="21" width="5.7109375" style="186" customWidth="1"/>
    <col min="22" max="22" width="25" style="186" customWidth="1"/>
    <col min="23" max="25" width="13.42578125" style="193" hidden="1" customWidth="1"/>
    <col min="26" max="26" width="8.42578125" style="193" customWidth="1"/>
    <col min="27" max="33" width="8.42578125" style="186" customWidth="1"/>
    <col min="34" max="35" width="8.42578125" style="191" customWidth="1"/>
    <col min="36" max="41" width="8.42578125" style="186" customWidth="1"/>
    <col min="42" max="42" width="9.140625" style="186"/>
    <col min="43" max="43" width="29.140625" style="186" customWidth="1"/>
    <col min="44" max="44" width="16.7109375" style="186" customWidth="1"/>
    <col min="45" max="45" width="14.5703125" style="191" customWidth="1"/>
    <col min="46" max="46" width="9.85546875" style="186" customWidth="1"/>
    <col min="47" max="47" width="9.140625" style="186"/>
  </cols>
  <sheetData>
    <row r="1" spans="1:47" ht="38.25">
      <c r="A1" s="595" t="s">
        <v>170</v>
      </c>
      <c r="B1" s="598">
        <v>2016</v>
      </c>
      <c r="C1" s="598" t="s">
        <v>154</v>
      </c>
      <c r="D1" s="598"/>
      <c r="E1" s="599" t="s">
        <v>126</v>
      </c>
      <c r="F1" s="600"/>
      <c r="G1" s="591" t="s">
        <v>127</v>
      </c>
      <c r="H1" s="592"/>
      <c r="I1" s="591" t="s">
        <v>152</v>
      </c>
      <c r="J1" s="592"/>
      <c r="K1" s="591" t="s">
        <v>259</v>
      </c>
      <c r="L1" s="592"/>
      <c r="M1" s="603" t="s">
        <v>372</v>
      </c>
      <c r="N1" s="604"/>
      <c r="O1" s="590" t="s">
        <v>153</v>
      </c>
      <c r="P1" s="590"/>
      <c r="Q1" s="590"/>
      <c r="R1" s="590"/>
      <c r="S1" s="590"/>
      <c r="T1" s="590"/>
      <c r="V1" s="595" t="s">
        <v>170</v>
      </c>
      <c r="W1" s="598">
        <v>2016</v>
      </c>
      <c r="X1" s="598" t="s">
        <v>154</v>
      </c>
      <c r="Y1" s="598"/>
      <c r="Z1" s="599" t="s">
        <v>126</v>
      </c>
      <c r="AA1" s="600"/>
      <c r="AB1" s="599" t="s">
        <v>127</v>
      </c>
      <c r="AC1" s="600"/>
      <c r="AD1" s="599" t="s">
        <v>152</v>
      </c>
      <c r="AE1" s="600"/>
      <c r="AF1" s="591" t="s">
        <v>259</v>
      </c>
      <c r="AG1" s="592"/>
      <c r="AH1" s="603" t="s">
        <v>372</v>
      </c>
      <c r="AI1" s="604"/>
      <c r="AJ1" s="590" t="s">
        <v>153</v>
      </c>
      <c r="AK1" s="590"/>
      <c r="AL1" s="590"/>
      <c r="AM1" s="590"/>
      <c r="AN1" s="590"/>
      <c r="AO1" s="590"/>
      <c r="AQ1" s="184" t="s">
        <v>315</v>
      </c>
      <c r="AR1" s="567" t="s">
        <v>651</v>
      </c>
      <c r="AS1" s="244" t="s">
        <v>317</v>
      </c>
      <c r="AT1" s="184" t="s">
        <v>434</v>
      </c>
    </row>
    <row r="2" spans="1:47">
      <c r="A2" s="596"/>
      <c r="B2" s="598"/>
      <c r="C2" s="598"/>
      <c r="D2" s="598"/>
      <c r="E2" s="601"/>
      <c r="F2" s="602"/>
      <c r="G2" s="593"/>
      <c r="H2" s="594"/>
      <c r="I2" s="593"/>
      <c r="J2" s="594"/>
      <c r="K2" s="593"/>
      <c r="L2" s="594"/>
      <c r="M2" s="605"/>
      <c r="N2" s="606"/>
      <c r="O2" s="590" t="s">
        <v>459</v>
      </c>
      <c r="P2" s="590"/>
      <c r="Q2" s="590" t="s">
        <v>551</v>
      </c>
      <c r="R2" s="590"/>
      <c r="S2" s="590" t="s">
        <v>630</v>
      </c>
      <c r="T2" s="590"/>
      <c r="V2" s="596"/>
      <c r="W2" s="598"/>
      <c r="X2" s="598"/>
      <c r="Y2" s="598"/>
      <c r="Z2" s="601"/>
      <c r="AA2" s="602"/>
      <c r="AB2" s="601"/>
      <c r="AC2" s="602"/>
      <c r="AD2" s="601"/>
      <c r="AE2" s="602"/>
      <c r="AF2" s="593"/>
      <c r="AG2" s="594"/>
      <c r="AH2" s="605"/>
      <c r="AI2" s="606"/>
      <c r="AJ2" s="590" t="s">
        <v>459</v>
      </c>
      <c r="AK2" s="590"/>
      <c r="AL2" s="590" t="s">
        <v>551</v>
      </c>
      <c r="AM2" s="590"/>
      <c r="AN2" s="590" t="s">
        <v>630</v>
      </c>
      <c r="AO2" s="590"/>
      <c r="AQ2" s="104" t="s">
        <v>318</v>
      </c>
      <c r="AR2" s="104"/>
      <c r="AS2" s="245"/>
      <c r="AT2" s="206"/>
    </row>
    <row r="3" spans="1:47" ht="63.75">
      <c r="A3" s="597"/>
      <c r="B3" s="183" t="s">
        <v>155</v>
      </c>
      <c r="C3" s="183" t="s">
        <v>155</v>
      </c>
      <c r="D3" s="32" t="s">
        <v>156</v>
      </c>
      <c r="E3" s="183" t="s">
        <v>155</v>
      </c>
      <c r="F3" s="32" t="s">
        <v>156</v>
      </c>
      <c r="G3" s="181" t="s">
        <v>155</v>
      </c>
      <c r="H3" s="121" t="s">
        <v>156</v>
      </c>
      <c r="I3" s="243" t="s">
        <v>155</v>
      </c>
      <c r="J3" s="121" t="s">
        <v>156</v>
      </c>
      <c r="K3" s="484" t="s">
        <v>155</v>
      </c>
      <c r="L3" s="121" t="s">
        <v>164</v>
      </c>
      <c r="M3" s="485" t="s">
        <v>155</v>
      </c>
      <c r="N3" s="486" t="s">
        <v>164</v>
      </c>
      <c r="O3" s="184" t="s">
        <v>155</v>
      </c>
      <c r="P3" s="27" t="s">
        <v>156</v>
      </c>
      <c r="Q3" s="184" t="s">
        <v>155</v>
      </c>
      <c r="R3" s="27" t="s">
        <v>156</v>
      </c>
      <c r="S3" s="184" t="s">
        <v>155</v>
      </c>
      <c r="T3" s="27" t="s">
        <v>156</v>
      </c>
      <c r="V3" s="597"/>
      <c r="W3" s="183" t="s">
        <v>155</v>
      </c>
      <c r="X3" s="183" t="s">
        <v>155</v>
      </c>
      <c r="Y3" s="32" t="s">
        <v>156</v>
      </c>
      <c r="Z3" s="183" t="s">
        <v>155</v>
      </c>
      <c r="AA3" s="32" t="s">
        <v>156</v>
      </c>
      <c r="AB3" s="183" t="s">
        <v>155</v>
      </c>
      <c r="AC3" s="32" t="s">
        <v>156</v>
      </c>
      <c r="AD3" s="242" t="s">
        <v>155</v>
      </c>
      <c r="AE3" s="32" t="s">
        <v>156</v>
      </c>
      <c r="AF3" s="484" t="s">
        <v>155</v>
      </c>
      <c r="AG3" s="121" t="s">
        <v>164</v>
      </c>
      <c r="AH3" s="485" t="s">
        <v>155</v>
      </c>
      <c r="AI3" s="486" t="s">
        <v>164</v>
      </c>
      <c r="AJ3" s="353" t="s">
        <v>155</v>
      </c>
      <c r="AK3" s="27" t="s">
        <v>156</v>
      </c>
      <c r="AL3" s="353" t="s">
        <v>155</v>
      </c>
      <c r="AM3" s="27" t="s">
        <v>156</v>
      </c>
      <c r="AN3" s="353" t="s">
        <v>155</v>
      </c>
      <c r="AO3" s="27" t="s">
        <v>156</v>
      </c>
      <c r="AQ3" s="104" t="s">
        <v>319</v>
      </c>
      <c r="AR3" s="207">
        <f>AR5+AR6+AR7</f>
        <v>7917.3</v>
      </c>
      <c r="AS3" s="246">
        <f>AS5+AS6+AS7</f>
        <v>7600</v>
      </c>
      <c r="AT3" s="208">
        <f>AS3/AR3*100</f>
        <v>95.992320614350845</v>
      </c>
      <c r="AU3" s="577"/>
    </row>
    <row r="4" spans="1:47">
      <c r="A4" s="104" t="s">
        <v>157</v>
      </c>
      <c r="B4" s="105">
        <f t="shared" ref="B4:T4" si="0">B6+B8+B10+B12+B14+B16+B18+B20</f>
        <v>35135058</v>
      </c>
      <c r="C4" s="105">
        <f t="shared" si="0"/>
        <v>16699785.070000002</v>
      </c>
      <c r="D4" s="106">
        <f t="shared" si="0"/>
        <v>99.999999999999986</v>
      </c>
      <c r="E4" s="105">
        <f t="shared" si="0"/>
        <v>20562148.280000001</v>
      </c>
      <c r="F4" s="106">
        <f t="shared" si="0"/>
        <v>100</v>
      </c>
      <c r="G4" s="174">
        <f t="shared" ref="G4:N4" si="1">G6+G8+G10+G12+G14+G16+G18+G20</f>
        <v>19796656.469999999</v>
      </c>
      <c r="H4" s="108">
        <f t="shared" si="1"/>
        <v>100</v>
      </c>
      <c r="I4" s="174">
        <f t="shared" si="1"/>
        <v>21724744.689999998</v>
      </c>
      <c r="J4" s="108">
        <f t="shared" si="1"/>
        <v>100.00000000000003</v>
      </c>
      <c r="K4" s="174">
        <f t="shared" ref="K4:L4" si="2">K6+K8+K10+K12+K14+K16+K18+K20</f>
        <v>26767428.359999999</v>
      </c>
      <c r="L4" s="108">
        <f t="shared" si="2"/>
        <v>100</v>
      </c>
      <c r="M4" s="487">
        <f t="shared" si="1"/>
        <v>31341942.68</v>
      </c>
      <c r="N4" s="488">
        <f t="shared" si="1"/>
        <v>99.999999999999986</v>
      </c>
      <c r="O4" s="107">
        <f t="shared" si="0"/>
        <v>21020000</v>
      </c>
      <c r="P4" s="108">
        <f t="shared" si="0"/>
        <v>100</v>
      </c>
      <c r="Q4" s="107">
        <f>Q6+Q8+Q10+Q12+Q14+Q16+Q18+Q20+у.у!A12</f>
        <v>13250000</v>
      </c>
      <c r="R4" s="108">
        <f t="shared" si="0"/>
        <v>97.509433962264154</v>
      </c>
      <c r="S4" s="107">
        <f>S6+S8+S10+S12+S14+S16+S18+S20+у.у!B12</f>
        <v>13000000</v>
      </c>
      <c r="T4" s="108">
        <f t="shared" si="0"/>
        <v>95</v>
      </c>
      <c r="V4" s="104" t="s">
        <v>157</v>
      </c>
      <c r="W4" s="105">
        <f>W6+W8+W10+W12+W14+W16+W18+W20</f>
        <v>35135058</v>
      </c>
      <c r="X4" s="105">
        <f>X6+X8+X10+X12+X14+X16+X18+X20</f>
        <v>16699785.070000002</v>
      </c>
      <c r="Y4" s="106">
        <f>Y6+Y8+Y10+Y12+Y14+Y16+Y18+Y20</f>
        <v>99.999999999999986</v>
      </c>
      <c r="Z4" s="105">
        <f>E4/1000</f>
        <v>20562.148280000001</v>
      </c>
      <c r="AA4" s="106">
        <f>AA6+AA8+AA10+AA12+AA14+AA16+AA18+AA20</f>
        <v>100</v>
      </c>
      <c r="AB4" s="105">
        <f>G4/1000</f>
        <v>19796.656469999998</v>
      </c>
      <c r="AC4" s="106">
        <f>AC6+AC8+AC10+AC12+AC14+AC16+AC18+AC20</f>
        <v>100</v>
      </c>
      <c r="AD4" s="105">
        <f>I4/1000</f>
        <v>21724.744689999996</v>
      </c>
      <c r="AE4" s="106">
        <f>AE6+AE8+AE10+AE12+AE14+AE16+AE18+AE20</f>
        <v>100.00000000000003</v>
      </c>
      <c r="AF4" s="105">
        <f>K4/1000</f>
        <v>26767.428359999998</v>
      </c>
      <c r="AG4" s="106">
        <f>AG6+AG8+AG10+AG12+AG14+AG16+AG18+AG20</f>
        <v>100</v>
      </c>
      <c r="AH4" s="487">
        <f>M4/1000</f>
        <v>31341.94268</v>
      </c>
      <c r="AI4" s="488">
        <f>AI6+AI8+AI10+AI12+AI14+AI16+AI18+AI20</f>
        <v>99.999999999999986</v>
      </c>
      <c r="AJ4" s="107">
        <f>O4/1000</f>
        <v>21020</v>
      </c>
      <c r="AK4" s="108">
        <f>AK6+AK8+AK10+AK12+AK14+AK16+AK18+AK20</f>
        <v>100</v>
      </c>
      <c r="AL4" s="107">
        <f>Q4/1000</f>
        <v>13250</v>
      </c>
      <c r="AM4" s="108">
        <f>AM6+AM8+AM10+AM12+AM14+AM16+AM18+AM20</f>
        <v>97.509433962264154</v>
      </c>
      <c r="AN4" s="107">
        <f>S4/1000</f>
        <v>13000</v>
      </c>
      <c r="AO4" s="108">
        <f>AO6+AO8+AO10+AO12+AO14+AO16+AO18+AO20</f>
        <v>95</v>
      </c>
      <c r="AQ4" s="114" t="s">
        <v>320</v>
      </c>
      <c r="AR4" s="207"/>
      <c r="AS4" s="246"/>
      <c r="AT4" s="208"/>
    </row>
    <row r="5" spans="1:47">
      <c r="A5" s="109" t="s">
        <v>158</v>
      </c>
      <c r="B5" s="110"/>
      <c r="C5" s="111">
        <f>C4/B4*100</f>
        <v>47.530261854128725</v>
      </c>
      <c r="D5" s="111"/>
      <c r="E5" s="111">
        <f>E4/C4*100</f>
        <v>123.1282210747638</v>
      </c>
      <c r="F5" s="111"/>
      <c r="G5" s="175">
        <f>G4/E4*100</f>
        <v>96.277179798646983</v>
      </c>
      <c r="H5" s="175"/>
      <c r="I5" s="175">
        <f>I4/G4*100</f>
        <v>109.73946394898471</v>
      </c>
      <c r="J5" s="175"/>
      <c r="K5" s="175">
        <f>K4/G4*100</f>
        <v>135.21186469323018</v>
      </c>
      <c r="L5" s="175"/>
      <c r="M5" s="173">
        <f>M4/I4*100</f>
        <v>144.26840511698552</v>
      </c>
      <c r="N5" s="173"/>
      <c r="O5" s="175">
        <f>O4/M4*100</f>
        <v>67.066678714250017</v>
      </c>
      <c r="P5" s="112"/>
      <c r="Q5" s="112">
        <f>Q4/O4*100</f>
        <v>63.035204567078971</v>
      </c>
      <c r="R5" s="112"/>
      <c r="S5" s="112">
        <f>S4/Q4*100</f>
        <v>98.113207547169807</v>
      </c>
      <c r="T5" s="113"/>
      <c r="V5" s="109" t="s">
        <v>158</v>
      </c>
      <c r="W5" s="110"/>
      <c r="X5" s="111">
        <f>X4/W4*100</f>
        <v>47.530261854128725</v>
      </c>
      <c r="Y5" s="111"/>
      <c r="Z5" s="111">
        <f>Z4/X4*100</f>
        <v>0.1231282210747638</v>
      </c>
      <c r="AA5" s="111"/>
      <c r="AB5" s="111">
        <f>AB4/Z4*100</f>
        <v>96.277179798646969</v>
      </c>
      <c r="AC5" s="111"/>
      <c r="AD5" s="111">
        <f>AD4/AB4*100</f>
        <v>109.73946394898471</v>
      </c>
      <c r="AE5" s="111"/>
      <c r="AF5" s="111">
        <f>AF4/AB4*100</f>
        <v>135.21186469323018</v>
      </c>
      <c r="AG5" s="111"/>
      <c r="AH5" s="173">
        <f>AH4/AD4*100</f>
        <v>144.26840511698555</v>
      </c>
      <c r="AI5" s="173"/>
      <c r="AJ5" s="111">
        <f>AJ4/AH4*100</f>
        <v>67.066678714250017</v>
      </c>
      <c r="AK5" s="112"/>
      <c r="AL5" s="111">
        <f>AL4/AJ4*100</f>
        <v>63.035204567078971</v>
      </c>
      <c r="AM5" s="112"/>
      <c r="AN5" s="112">
        <f>AN4/AL4*100</f>
        <v>98.113207547169807</v>
      </c>
      <c r="AO5" s="113"/>
      <c r="AQ5" s="114" t="s">
        <v>5</v>
      </c>
      <c r="AR5" s="209">
        <f>M32/1000</f>
        <v>2215</v>
      </c>
      <c r="AS5" s="247">
        <v>2100</v>
      </c>
      <c r="AT5" s="208">
        <f t="shared" ref="AT5:AT8" si="3">AS5/AR5*100</f>
        <v>94.808126410835214</v>
      </c>
    </row>
    <row r="6" spans="1:47" ht="26.25">
      <c r="A6" s="114" t="s">
        <v>66</v>
      </c>
      <c r="B6" s="115">
        <v>5497743</v>
      </c>
      <c r="C6" s="116">
        <v>4850825.4400000004</v>
      </c>
      <c r="D6" s="111">
        <f>C6/C4*100</f>
        <v>29.047232761780688</v>
      </c>
      <c r="E6" s="116">
        <v>5138106.57</v>
      </c>
      <c r="F6" s="111">
        <f>E6/E4*100</f>
        <v>24.988179737025025</v>
      </c>
      <c r="G6" s="176">
        <v>5358014.42</v>
      </c>
      <c r="H6" s="175">
        <f>G6/G4*100</f>
        <v>27.065249266307038</v>
      </c>
      <c r="I6" s="176">
        <v>6016287.9699999997</v>
      </c>
      <c r="J6" s="175">
        <f>I6/I4*100</f>
        <v>27.693250511566774</v>
      </c>
      <c r="K6" s="176">
        <v>6397533.2800000003</v>
      </c>
      <c r="L6" s="175">
        <f>K6/K4*100</f>
        <v>23.900440468013642</v>
      </c>
      <c r="M6" s="489">
        <v>6536000</v>
      </c>
      <c r="N6" s="173">
        <f>M6/M4*100</f>
        <v>20.853844532651671</v>
      </c>
      <c r="O6" s="117">
        <f>'Пр. 9'!C14</f>
        <v>6858380.4000000004</v>
      </c>
      <c r="P6" s="112">
        <f>O6/O4*100</f>
        <v>32.627880114176975</v>
      </c>
      <c r="Q6" s="117">
        <f>'Пр. 9'!D14</f>
        <v>5824282.4000000004</v>
      </c>
      <c r="R6" s="112">
        <f>Q6/Q4*100</f>
        <v>43.956848301886794</v>
      </c>
      <c r="S6" s="118">
        <f>'Пр. 9'!E14</f>
        <v>5819182.4000000004</v>
      </c>
      <c r="T6" s="112">
        <f>S6/S4*100</f>
        <v>44.76294153846154</v>
      </c>
      <c r="V6" s="114" t="s">
        <v>66</v>
      </c>
      <c r="W6" s="115">
        <v>5497743</v>
      </c>
      <c r="X6" s="116">
        <v>4850825.4400000004</v>
      </c>
      <c r="Y6" s="111">
        <f>X6/X4*100</f>
        <v>29.047232761780688</v>
      </c>
      <c r="Z6" s="105">
        <f>E6/1000</f>
        <v>5138.1065699999999</v>
      </c>
      <c r="AA6" s="111">
        <f>Z6/Z4*100</f>
        <v>24.988179737025025</v>
      </c>
      <c r="AB6" s="105">
        <f>G6/1000</f>
        <v>5358.0144199999995</v>
      </c>
      <c r="AC6" s="111">
        <f>AB6/AB4*100</f>
        <v>27.065249266307038</v>
      </c>
      <c r="AD6" s="105">
        <f>I6/1000</f>
        <v>6016.2879699999994</v>
      </c>
      <c r="AE6" s="111">
        <f>AD6/AD4*100</f>
        <v>27.693250511566774</v>
      </c>
      <c r="AF6" s="105">
        <f>K6/1000</f>
        <v>6397.5332800000006</v>
      </c>
      <c r="AG6" s="111">
        <f>AF6/AF4*100</f>
        <v>23.900440468013645</v>
      </c>
      <c r="AH6" s="487">
        <f>M6/1000</f>
        <v>6536</v>
      </c>
      <c r="AI6" s="173">
        <f>AH6/AH4*100</f>
        <v>20.853844532651671</v>
      </c>
      <c r="AJ6" s="107">
        <f>O6/1000</f>
        <v>6858.3804</v>
      </c>
      <c r="AK6" s="112">
        <f>AJ6/AJ4*100</f>
        <v>32.627880114176975</v>
      </c>
      <c r="AL6" s="107">
        <f>Q6/1000</f>
        <v>5824.2824000000001</v>
      </c>
      <c r="AM6" s="112">
        <f>AL6/AL4*100</f>
        <v>43.956848301886794</v>
      </c>
      <c r="AN6" s="107">
        <f>S6/1000</f>
        <v>5819.1824000000006</v>
      </c>
      <c r="AO6" s="112">
        <f>AN6/AN4*100</f>
        <v>44.76294153846154</v>
      </c>
      <c r="AQ6" s="114" t="s">
        <v>167</v>
      </c>
      <c r="AR6" s="209">
        <f>M34/1000</f>
        <v>5702.3</v>
      </c>
      <c r="AS6" s="247">
        <v>5500</v>
      </c>
      <c r="AT6" s="208">
        <f t="shared" si="3"/>
        <v>96.452308717535033</v>
      </c>
    </row>
    <row r="7" spans="1:47">
      <c r="A7" s="109" t="s">
        <v>158</v>
      </c>
      <c r="B7" s="115"/>
      <c r="C7" s="111">
        <f>C6/B6*100</f>
        <v>88.233033810420025</v>
      </c>
      <c r="D7" s="111"/>
      <c r="E7" s="111">
        <f>E6/C6*100</f>
        <v>105.92231432677568</v>
      </c>
      <c r="F7" s="111"/>
      <c r="G7" s="175">
        <f>G6/E6*100</f>
        <v>104.27993944858952</v>
      </c>
      <c r="H7" s="175"/>
      <c r="I7" s="175">
        <f>I6/G6*100</f>
        <v>112.28577413944325</v>
      </c>
      <c r="J7" s="175"/>
      <c r="K7" s="175">
        <f>K6/G6*100</f>
        <v>119.40119563918606</v>
      </c>
      <c r="L7" s="175"/>
      <c r="M7" s="173">
        <f>M6/I6*100</f>
        <v>108.63841678775228</v>
      </c>
      <c r="N7" s="173"/>
      <c r="O7" s="175">
        <f>O6/M6*100</f>
        <v>104.93238066095472</v>
      </c>
      <c r="P7" s="112"/>
      <c r="Q7" s="112">
        <f>Q6/O6*100</f>
        <v>84.92212534609483</v>
      </c>
      <c r="R7" s="112"/>
      <c r="S7" s="112">
        <f>S6/Q6*100</f>
        <v>99.91243556459419</v>
      </c>
      <c r="T7" s="113"/>
      <c r="V7" s="109" t="s">
        <v>158</v>
      </c>
      <c r="W7" s="115"/>
      <c r="X7" s="111">
        <f>X6/W6*100</f>
        <v>88.233033810420025</v>
      </c>
      <c r="Y7" s="111"/>
      <c r="Z7" s="111">
        <f>Z6/X6*100</f>
        <v>0.10592231432677568</v>
      </c>
      <c r="AA7" s="111"/>
      <c r="AB7" s="111">
        <f>AB6/Z6*100</f>
        <v>104.27993944858952</v>
      </c>
      <c r="AC7" s="111"/>
      <c r="AD7" s="111">
        <f>AD6/AB6*100</f>
        <v>112.28577413944325</v>
      </c>
      <c r="AE7" s="111"/>
      <c r="AF7" s="111">
        <f>AF6/AB6*100</f>
        <v>119.40119563918607</v>
      </c>
      <c r="AG7" s="111"/>
      <c r="AH7" s="173">
        <f>AH6/AD6*100</f>
        <v>108.63841678775228</v>
      </c>
      <c r="AI7" s="173"/>
      <c r="AJ7" s="111">
        <f>AJ6/AH6*100</f>
        <v>104.93238066095472</v>
      </c>
      <c r="AK7" s="112"/>
      <c r="AL7" s="112">
        <f>AL6/AJ6*100</f>
        <v>84.92212534609483</v>
      </c>
      <c r="AM7" s="112"/>
      <c r="AN7" s="112">
        <f>AN6/AL6*100</f>
        <v>99.912435564594205</v>
      </c>
      <c r="AO7" s="113"/>
      <c r="AQ7" s="114"/>
      <c r="AR7" s="209"/>
      <c r="AS7" s="247"/>
      <c r="AT7" s="208"/>
    </row>
    <row r="8" spans="1:47">
      <c r="A8" s="114" t="s">
        <v>70</v>
      </c>
      <c r="B8" s="115">
        <v>151500</v>
      </c>
      <c r="C8" s="116">
        <v>138700</v>
      </c>
      <c r="D8" s="111">
        <f>C8/C4*100</f>
        <v>0.83054961137892047</v>
      </c>
      <c r="E8" s="116">
        <v>182018</v>
      </c>
      <c r="F8" s="111">
        <f>E8/E4*100</f>
        <v>0.88520906240639163</v>
      </c>
      <c r="G8" s="176">
        <v>200550</v>
      </c>
      <c r="H8" s="175">
        <f>G8/G4*100</f>
        <v>1.0130498566963313</v>
      </c>
      <c r="I8" s="176">
        <v>225500</v>
      </c>
      <c r="J8" s="175">
        <f>I8/I4*100</f>
        <v>1.0379868818610269</v>
      </c>
      <c r="K8" s="176">
        <v>232400</v>
      </c>
      <c r="L8" s="175">
        <f>K8/K4*100</f>
        <v>0.86821937794849124</v>
      </c>
      <c r="M8" s="489">
        <v>252675</v>
      </c>
      <c r="N8" s="173">
        <f>M8/M4*100</f>
        <v>0.80618806109053853</v>
      </c>
      <c r="O8" s="117">
        <f>'Пр. 9'!C20</f>
        <v>246500</v>
      </c>
      <c r="P8" s="112">
        <f>O8/O4*100</f>
        <v>1.1726926736441485</v>
      </c>
      <c r="Q8" s="117">
        <f>'Пр. 9'!D20</f>
        <v>254900</v>
      </c>
      <c r="R8" s="112">
        <f>Q8/Q4*100</f>
        <v>1.9237735849056605</v>
      </c>
      <c r="S8" s="117">
        <f>'Пр. 9'!E20</f>
        <v>0</v>
      </c>
      <c r="T8" s="112">
        <f>S8/S4*100</f>
        <v>0</v>
      </c>
      <c r="V8" s="114" t="s">
        <v>70</v>
      </c>
      <c r="W8" s="115">
        <v>151500</v>
      </c>
      <c r="X8" s="116">
        <v>138700</v>
      </c>
      <c r="Y8" s="111">
        <f>X8/X4*100</f>
        <v>0.83054961137892047</v>
      </c>
      <c r="Z8" s="105">
        <f>E8/1000</f>
        <v>182.018</v>
      </c>
      <c r="AA8" s="111">
        <f>Z8/Z4*100</f>
        <v>0.88520906240639163</v>
      </c>
      <c r="AB8" s="105">
        <f>G8/1000</f>
        <v>200.55</v>
      </c>
      <c r="AC8" s="111">
        <f>AB8/AB4*100</f>
        <v>1.0130498566963315</v>
      </c>
      <c r="AD8" s="105">
        <f>I8/1000</f>
        <v>225.5</v>
      </c>
      <c r="AE8" s="111">
        <f>AD8/AD4*100</f>
        <v>1.0379868818610269</v>
      </c>
      <c r="AF8" s="105">
        <f>K8/1000</f>
        <v>232.4</v>
      </c>
      <c r="AG8" s="111">
        <f>AF8/AF4*100</f>
        <v>0.86821937794849124</v>
      </c>
      <c r="AH8" s="487">
        <f>M8/1000</f>
        <v>252.67500000000001</v>
      </c>
      <c r="AI8" s="173">
        <f>AH8/AH4*100</f>
        <v>0.80618806109053875</v>
      </c>
      <c r="AJ8" s="107">
        <f>O8/1000</f>
        <v>246.5</v>
      </c>
      <c r="AK8" s="112">
        <f>AJ8/AJ4*100</f>
        <v>1.1726926736441485</v>
      </c>
      <c r="AL8" s="107">
        <f>Q8/1000</f>
        <v>254.9</v>
      </c>
      <c r="AM8" s="112">
        <f>AL8/AL4*100</f>
        <v>1.9237735849056605</v>
      </c>
      <c r="AN8" s="107">
        <f>S8/1000</f>
        <v>0</v>
      </c>
      <c r="AO8" s="112">
        <f>AN8/AN4*100</f>
        <v>0</v>
      </c>
      <c r="AQ8" s="104" t="s">
        <v>168</v>
      </c>
      <c r="AR8" s="207">
        <f>M36/1000</f>
        <v>530.99080000000004</v>
      </c>
      <c r="AS8" s="246">
        <v>500</v>
      </c>
      <c r="AT8" s="208">
        <f t="shared" si="3"/>
        <v>94.163590028301797</v>
      </c>
    </row>
    <row r="9" spans="1:47">
      <c r="A9" s="109" t="s">
        <v>158</v>
      </c>
      <c r="B9" s="115"/>
      <c r="C9" s="111">
        <f>C8/B8*100</f>
        <v>91.551155115511548</v>
      </c>
      <c r="D9" s="111"/>
      <c r="E9" s="111">
        <f>E8/C8*100</f>
        <v>131.2314347512617</v>
      </c>
      <c r="F9" s="111"/>
      <c r="G9" s="175">
        <f>G8/E8*100</f>
        <v>110.18141062971793</v>
      </c>
      <c r="H9" s="175"/>
      <c r="I9" s="175">
        <f>I8/G8*100</f>
        <v>112.44078783345799</v>
      </c>
      <c r="J9" s="175"/>
      <c r="K9" s="175">
        <f>K8/G8*100</f>
        <v>115.88132635253055</v>
      </c>
      <c r="L9" s="175"/>
      <c r="M9" s="173">
        <f>M8/I8*100</f>
        <v>112.05099778270511</v>
      </c>
      <c r="N9" s="173"/>
      <c r="O9" s="175">
        <f>O8/M8*100</f>
        <v>97.55614920352231</v>
      </c>
      <c r="P9" s="112"/>
      <c r="Q9" s="112">
        <f>Q8/O8*100</f>
        <v>103.40770791075052</v>
      </c>
      <c r="R9" s="112"/>
      <c r="S9" s="112">
        <f>S8/Q8*100</f>
        <v>0</v>
      </c>
      <c r="T9" s="113"/>
      <c r="V9" s="109" t="s">
        <v>158</v>
      </c>
      <c r="W9" s="115"/>
      <c r="X9" s="111">
        <f>X8/W8*100</f>
        <v>91.551155115511548</v>
      </c>
      <c r="Y9" s="111"/>
      <c r="Z9" s="111">
        <f>Z8/X8*100</f>
        <v>0.13123143475126173</v>
      </c>
      <c r="AA9" s="111"/>
      <c r="AB9" s="111">
        <f>AB8/Z8*100</f>
        <v>110.18141062971793</v>
      </c>
      <c r="AC9" s="111"/>
      <c r="AD9" s="111">
        <f>AD8/AB8*100</f>
        <v>112.44078783345799</v>
      </c>
      <c r="AE9" s="111"/>
      <c r="AF9" s="111">
        <f>AF8/AB8*100</f>
        <v>115.88132635253055</v>
      </c>
      <c r="AG9" s="111"/>
      <c r="AH9" s="173">
        <f>AH8/AD8*100</f>
        <v>112.05099778270511</v>
      </c>
      <c r="AI9" s="173"/>
      <c r="AJ9" s="111">
        <f>AJ8/AH8*100</f>
        <v>97.556149203522295</v>
      </c>
      <c r="AK9" s="112"/>
      <c r="AL9" s="112">
        <f>AL8/AJ8*100</f>
        <v>103.40770791075052</v>
      </c>
      <c r="AM9" s="112"/>
      <c r="AN9" s="112">
        <f>AN8/AL8*100</f>
        <v>0</v>
      </c>
      <c r="AO9" s="113"/>
      <c r="AQ9" s="114"/>
      <c r="AR9" s="207"/>
      <c r="AS9" s="246"/>
      <c r="AT9" s="208"/>
    </row>
    <row r="10" spans="1:47">
      <c r="A10" s="119" t="s">
        <v>159</v>
      </c>
      <c r="B10" s="115">
        <v>541863</v>
      </c>
      <c r="C10" s="116">
        <v>227934</v>
      </c>
      <c r="D10" s="111">
        <f>C10/C4*100</f>
        <v>1.3648918177364302</v>
      </c>
      <c r="E10" s="116">
        <v>715859.29</v>
      </c>
      <c r="F10" s="111">
        <f>E10/E4*100</f>
        <v>3.4814421151523764</v>
      </c>
      <c r="G10" s="176">
        <v>820606.66</v>
      </c>
      <c r="H10" s="175">
        <f>G10/G4*100</f>
        <v>4.1451780569287218</v>
      </c>
      <c r="I10" s="176">
        <v>1080000</v>
      </c>
      <c r="J10" s="175">
        <f>I10/I4*100</f>
        <v>4.9712897224386214</v>
      </c>
      <c r="K10" s="176">
        <v>1000000</v>
      </c>
      <c r="L10" s="175">
        <f>K10/K4*100</f>
        <v>3.7358837261122684</v>
      </c>
      <c r="M10" s="489">
        <v>1395000</v>
      </c>
      <c r="N10" s="173">
        <f>M10/M4*100</f>
        <v>4.4509047005889046</v>
      </c>
      <c r="O10" s="117">
        <f>'Пр. 9'!C22</f>
        <v>900000</v>
      </c>
      <c r="P10" s="112">
        <f>O10/O4*100</f>
        <v>4.2816365366317788</v>
      </c>
      <c r="Q10" s="117">
        <f>'Пр. 9'!D22</f>
        <v>100000</v>
      </c>
      <c r="R10" s="112">
        <f>Q10/Q4*100</f>
        <v>0.75471698113207553</v>
      </c>
      <c r="S10" s="117">
        <f>'Пр. 9'!E22</f>
        <v>100000</v>
      </c>
      <c r="T10" s="112">
        <f>S10/S4*100</f>
        <v>0.76923076923076927</v>
      </c>
      <c r="V10" s="119" t="s">
        <v>159</v>
      </c>
      <c r="W10" s="115">
        <v>541863</v>
      </c>
      <c r="X10" s="116">
        <v>227934</v>
      </c>
      <c r="Y10" s="111">
        <f>X10/X4*100</f>
        <v>1.3648918177364302</v>
      </c>
      <c r="Z10" s="105">
        <f>E10/1000</f>
        <v>715.85928999999999</v>
      </c>
      <c r="AA10" s="111">
        <f>Z10/Z4*100</f>
        <v>3.4814421151523764</v>
      </c>
      <c r="AB10" s="105">
        <f>G10/1000</f>
        <v>820.60666000000003</v>
      </c>
      <c r="AC10" s="111">
        <f>AB10/AB4*100</f>
        <v>4.1451780569287227</v>
      </c>
      <c r="AD10" s="105">
        <f>I10/1000</f>
        <v>1080</v>
      </c>
      <c r="AE10" s="111">
        <f>AD10/AD4*100</f>
        <v>4.9712897224386214</v>
      </c>
      <c r="AF10" s="105">
        <f>K10/1000</f>
        <v>1000</v>
      </c>
      <c r="AG10" s="111">
        <f>AF10/AF4*100</f>
        <v>3.7358837261122684</v>
      </c>
      <c r="AH10" s="487">
        <f>M10/1000</f>
        <v>1395</v>
      </c>
      <c r="AI10" s="173">
        <f>AH10/AH4*100</f>
        <v>4.4509047005889046</v>
      </c>
      <c r="AJ10" s="107">
        <f>O10/1000</f>
        <v>900</v>
      </c>
      <c r="AK10" s="112">
        <f>AJ10/AJ4*100</f>
        <v>4.2816365366317788</v>
      </c>
      <c r="AL10" s="107">
        <f>Q10/1000</f>
        <v>100</v>
      </c>
      <c r="AM10" s="112">
        <f>AL10/AL4*100</f>
        <v>0.75471698113207553</v>
      </c>
      <c r="AN10" s="107">
        <f>S10/1000</f>
        <v>100</v>
      </c>
      <c r="AO10" s="112">
        <f>AN10/AN4*100</f>
        <v>0.76923076923076927</v>
      </c>
      <c r="AQ10" s="104" t="s">
        <v>169</v>
      </c>
      <c r="AR10" s="207">
        <f>M38/1000</f>
        <v>20811.707670000003</v>
      </c>
      <c r="AS10" s="246">
        <v>20000</v>
      </c>
      <c r="AT10" s="208">
        <f t="shared" ref="AT10:AT11" si="4">AS10/AR10*100</f>
        <v>96.099754605096265</v>
      </c>
    </row>
    <row r="11" spans="1:47">
      <c r="A11" s="109" t="s">
        <v>158</v>
      </c>
      <c r="B11" s="115"/>
      <c r="C11" s="111">
        <f>C10/B10*100</f>
        <v>42.064876177188701</v>
      </c>
      <c r="D11" s="111"/>
      <c r="E11" s="111">
        <f>E10/C10*100</f>
        <v>314.06428615300922</v>
      </c>
      <c r="F11" s="111"/>
      <c r="G11" s="175">
        <f>G10/E10*100</f>
        <v>114.63239654262223</v>
      </c>
      <c r="H11" s="175"/>
      <c r="I11" s="175">
        <f>I10/G10*100</f>
        <v>131.60994818150758</v>
      </c>
      <c r="J11" s="175"/>
      <c r="K11" s="175">
        <f>K10/G10*100</f>
        <v>121.86106313102552</v>
      </c>
      <c r="L11" s="175"/>
      <c r="M11" s="173">
        <f>M10/I10*100</f>
        <v>129.16666666666669</v>
      </c>
      <c r="N11" s="173"/>
      <c r="O11" s="175">
        <f>O10/M10*100</f>
        <v>64.516129032258064</v>
      </c>
      <c r="P11" s="112"/>
      <c r="Q11" s="112">
        <f>Q10/O10*100</f>
        <v>11.111111111111111</v>
      </c>
      <c r="R11" s="112"/>
      <c r="S11" s="112">
        <f>S10/Q10*100</f>
        <v>100</v>
      </c>
      <c r="T11" s="113"/>
      <c r="V11" s="109" t="s">
        <v>158</v>
      </c>
      <c r="W11" s="115"/>
      <c r="X11" s="111">
        <f>X10/W10*100</f>
        <v>42.064876177188701</v>
      </c>
      <c r="Y11" s="111"/>
      <c r="Z11" s="111">
        <f>Z10/X10*100</f>
        <v>0.31406428615300919</v>
      </c>
      <c r="AA11" s="111"/>
      <c r="AB11" s="111">
        <f>AB10/Z10*100</f>
        <v>114.63239654262223</v>
      </c>
      <c r="AC11" s="111"/>
      <c r="AD11" s="111">
        <f>AD10/AB10*100</f>
        <v>131.60994818150758</v>
      </c>
      <c r="AE11" s="111"/>
      <c r="AF11" s="111">
        <f>AF10/AB10*100</f>
        <v>121.86106313102552</v>
      </c>
      <c r="AG11" s="111"/>
      <c r="AH11" s="173">
        <f>AH10/AD10*100</f>
        <v>129.16666666666669</v>
      </c>
      <c r="AI11" s="173"/>
      <c r="AJ11" s="111">
        <f>AJ10/AH10*100</f>
        <v>64.516129032258064</v>
      </c>
      <c r="AK11" s="112"/>
      <c r="AL11" s="112">
        <f>AL10/AJ10*100</f>
        <v>11.111111111111111</v>
      </c>
      <c r="AM11" s="112"/>
      <c r="AN11" s="112">
        <f>AN10/AL10*100</f>
        <v>100</v>
      </c>
      <c r="AO11" s="113"/>
      <c r="AQ11" s="104" t="s">
        <v>321</v>
      </c>
      <c r="AR11" s="207">
        <f>AR3+AR8+AR10</f>
        <v>29259.998470000006</v>
      </c>
      <c r="AS11" s="207">
        <f>AS3+AS8+AS10</f>
        <v>28100</v>
      </c>
      <c r="AT11" s="208">
        <f t="shared" si="4"/>
        <v>96.035548425645544</v>
      </c>
    </row>
    <row r="12" spans="1:47">
      <c r="A12" s="114" t="s">
        <v>74</v>
      </c>
      <c r="B12" s="115">
        <v>4408215</v>
      </c>
      <c r="C12" s="116">
        <v>337650</v>
      </c>
      <c r="D12" s="111">
        <f>C12/C4*100</f>
        <v>2.0218823091715392</v>
      </c>
      <c r="E12" s="116">
        <v>923000</v>
      </c>
      <c r="F12" s="111">
        <f>E12/E4*100</f>
        <v>4.4888305804980799</v>
      </c>
      <c r="G12" s="176">
        <v>2296000</v>
      </c>
      <c r="H12" s="175">
        <f>G12/G4*100</f>
        <v>11.597918080153462</v>
      </c>
      <c r="I12" s="176">
        <v>3573517</v>
      </c>
      <c r="J12" s="175">
        <f>I12/I4*100</f>
        <v>16.449063273203421</v>
      </c>
      <c r="K12" s="176">
        <v>4275862</v>
      </c>
      <c r="L12" s="175">
        <f>K12/K4*100</f>
        <v>15.974123260901857</v>
      </c>
      <c r="M12" s="489">
        <v>4831964</v>
      </c>
      <c r="N12" s="173">
        <f>M12/M4*100</f>
        <v>15.416925649230368</v>
      </c>
      <c r="O12" s="117">
        <f>'Пр. 9'!C25</f>
        <v>1468517</v>
      </c>
      <c r="P12" s="112">
        <f>O12/O4*100</f>
        <v>6.9862844909609896</v>
      </c>
      <c r="Q12" s="117">
        <f>'Пр. 9'!D25</f>
        <v>1468517</v>
      </c>
      <c r="R12" s="112">
        <f>Q12/Q4*100</f>
        <v>11.083147169811321</v>
      </c>
      <c r="S12" s="117">
        <f>'Пр. 9'!E25</f>
        <v>1468517</v>
      </c>
      <c r="T12" s="112">
        <f>S12/S4*100</f>
        <v>11.296284615384614</v>
      </c>
      <c r="V12" s="114" t="s">
        <v>74</v>
      </c>
      <c r="W12" s="115">
        <v>4408215</v>
      </c>
      <c r="X12" s="116">
        <v>337650</v>
      </c>
      <c r="Y12" s="111">
        <f>X12/X4*100</f>
        <v>2.0218823091715392</v>
      </c>
      <c r="Z12" s="105">
        <f>E12/1000</f>
        <v>923</v>
      </c>
      <c r="AA12" s="111">
        <f>Z12/Z4*100</f>
        <v>4.4888305804980799</v>
      </c>
      <c r="AB12" s="105">
        <f>G12/1000</f>
        <v>2296</v>
      </c>
      <c r="AC12" s="111">
        <f>AB12/AB4*100</f>
        <v>11.597918080153462</v>
      </c>
      <c r="AD12" s="105">
        <f>I12/1000</f>
        <v>3573.5169999999998</v>
      </c>
      <c r="AE12" s="111">
        <f>AD12/AD4*100</f>
        <v>16.449063273203421</v>
      </c>
      <c r="AF12" s="105">
        <f>K12/1000</f>
        <v>4275.8620000000001</v>
      </c>
      <c r="AG12" s="111">
        <f>AF12/AF4*100</f>
        <v>15.974123260901857</v>
      </c>
      <c r="AH12" s="487">
        <f>M12/1000</f>
        <v>4831.9639999999999</v>
      </c>
      <c r="AI12" s="173">
        <f>AH12/AH4*100</f>
        <v>15.416925649230368</v>
      </c>
      <c r="AJ12" s="107">
        <f>O12/1000</f>
        <v>1468.5170000000001</v>
      </c>
      <c r="AK12" s="112">
        <f>AJ12/AJ4*100</f>
        <v>6.9862844909609896</v>
      </c>
      <c r="AL12" s="107">
        <f>Q12/1000</f>
        <v>1468.5170000000001</v>
      </c>
      <c r="AM12" s="112">
        <f>AL12/AL4*100</f>
        <v>11.083147169811321</v>
      </c>
      <c r="AN12" s="107">
        <f>S12/1000</f>
        <v>1468.5170000000001</v>
      </c>
      <c r="AO12" s="112">
        <f>AN12/AN4*100</f>
        <v>11.296284615384616</v>
      </c>
      <c r="AQ12" s="568"/>
      <c r="AR12" s="569"/>
      <c r="AS12" s="569"/>
      <c r="AT12" s="570"/>
    </row>
    <row r="13" spans="1:47">
      <c r="A13" s="109" t="s">
        <v>158</v>
      </c>
      <c r="B13" s="115"/>
      <c r="C13" s="111">
        <f>C12/B12*100</f>
        <v>7.6595628842967054</v>
      </c>
      <c r="D13" s="111"/>
      <c r="E13" s="111">
        <f>E12/C12*100</f>
        <v>273.35998815341333</v>
      </c>
      <c r="F13" s="111"/>
      <c r="G13" s="175">
        <f>G12/E12*100</f>
        <v>248.75406283856987</v>
      </c>
      <c r="H13" s="175"/>
      <c r="I13" s="175">
        <f>I12/G12*100</f>
        <v>155.64098432055749</v>
      </c>
      <c r="J13" s="175"/>
      <c r="K13" s="175">
        <f>K12/G12*100</f>
        <v>186.23092334494774</v>
      </c>
      <c r="L13" s="175"/>
      <c r="M13" s="173">
        <f>M12/I12*100</f>
        <v>135.21592313678653</v>
      </c>
      <c r="N13" s="173"/>
      <c r="O13" s="175">
        <f>O12/M12*100</f>
        <v>30.391720633680219</v>
      </c>
      <c r="P13" s="112"/>
      <c r="Q13" s="112">
        <f>Q12/O12*100</f>
        <v>100</v>
      </c>
      <c r="R13" s="112"/>
      <c r="S13" s="112">
        <f>S12/Q12*100</f>
        <v>100</v>
      </c>
      <c r="T13" s="113"/>
      <c r="V13" s="109" t="s">
        <v>158</v>
      </c>
      <c r="W13" s="115"/>
      <c r="X13" s="111">
        <f>X12/W12*100</f>
        <v>7.6595628842967054</v>
      </c>
      <c r="Y13" s="111"/>
      <c r="Z13" s="111">
        <f>Z12/X12*100</f>
        <v>0.27335998815341328</v>
      </c>
      <c r="AA13" s="111"/>
      <c r="AB13" s="111">
        <f>AB12/Z12*100</f>
        <v>248.75406283856987</v>
      </c>
      <c r="AC13" s="111"/>
      <c r="AD13" s="111">
        <f>AD12/AB12*100</f>
        <v>155.64098432055749</v>
      </c>
      <c r="AE13" s="111"/>
      <c r="AF13" s="111">
        <f>AF12/AB12*100</f>
        <v>186.23092334494774</v>
      </c>
      <c r="AG13" s="111"/>
      <c r="AH13" s="173">
        <f>AH12/AD12*100</f>
        <v>135.21592313678653</v>
      </c>
      <c r="AI13" s="173"/>
      <c r="AJ13" s="111">
        <f>AJ12/AH12*100</f>
        <v>30.391720633680219</v>
      </c>
      <c r="AK13" s="112"/>
      <c r="AL13" s="112"/>
      <c r="AM13" s="112"/>
      <c r="AN13" s="112"/>
      <c r="AO13" s="113"/>
      <c r="AQ13" s="210" t="s">
        <v>170</v>
      </c>
      <c r="AR13" s="211"/>
      <c r="AS13" s="248"/>
      <c r="AT13" s="208"/>
    </row>
    <row r="14" spans="1:47" ht="26.25">
      <c r="A14" s="114" t="s">
        <v>75</v>
      </c>
      <c r="B14" s="115">
        <v>15755246</v>
      </c>
      <c r="C14" s="116">
        <v>3106583.52</v>
      </c>
      <c r="D14" s="111">
        <f>C14/C4*100</f>
        <v>18.602535942697614</v>
      </c>
      <c r="E14" s="116">
        <v>5163778.18</v>
      </c>
      <c r="F14" s="111">
        <f>E14/E4*100</f>
        <v>25.113028608117787</v>
      </c>
      <c r="G14" s="176">
        <v>2200321.4900000002</v>
      </c>
      <c r="H14" s="175">
        <f>G14/G4*100</f>
        <v>11.114611668563244</v>
      </c>
      <c r="I14" s="176">
        <v>1808645.01</v>
      </c>
      <c r="J14" s="175">
        <f>I14/I4*100</f>
        <v>8.3252762497712016</v>
      </c>
      <c r="K14" s="176">
        <v>5407857.4800000004</v>
      </c>
      <c r="L14" s="175">
        <f>K14/K4*100</f>
        <v>20.203126752666503</v>
      </c>
      <c r="M14" s="489">
        <v>6397500</v>
      </c>
      <c r="N14" s="173">
        <f>M14/M4*100</f>
        <v>20.411944675281372</v>
      </c>
      <c r="O14" s="117">
        <f>'Пр. 9'!C29</f>
        <v>2445000</v>
      </c>
      <c r="P14" s="112">
        <f>O14/O4*100</f>
        <v>11.631779257849667</v>
      </c>
      <c r="Q14" s="117">
        <f>'Пр. 9'!D29</f>
        <v>1295000</v>
      </c>
      <c r="R14" s="112">
        <f>Q14/Q4*100</f>
        <v>9.7735849056603783</v>
      </c>
      <c r="S14" s="117">
        <f>'Пр. 9'!E29</f>
        <v>995000</v>
      </c>
      <c r="T14" s="112">
        <f>S14/S4*100</f>
        <v>7.6538461538461542</v>
      </c>
      <c r="V14" s="114" t="s">
        <v>75</v>
      </c>
      <c r="W14" s="115">
        <v>15755246</v>
      </c>
      <c r="X14" s="116">
        <v>3106583.52</v>
      </c>
      <c r="Y14" s="111">
        <f>X14/X4*100</f>
        <v>18.602535942697614</v>
      </c>
      <c r="Z14" s="105">
        <f>E14/1000</f>
        <v>5163.7781799999993</v>
      </c>
      <c r="AA14" s="111">
        <f>Z14/Z4*100</f>
        <v>25.113028608117784</v>
      </c>
      <c r="AB14" s="105">
        <f>G14/1000</f>
        <v>2200.3214900000003</v>
      </c>
      <c r="AC14" s="111">
        <f>AB14/AB4*100</f>
        <v>11.114611668563244</v>
      </c>
      <c r="AD14" s="105">
        <f>I14/1000</f>
        <v>1808.64501</v>
      </c>
      <c r="AE14" s="111">
        <f>AD14/AD4*100</f>
        <v>8.3252762497712016</v>
      </c>
      <c r="AF14" s="105">
        <f>K14/1000</f>
        <v>5407.8574800000006</v>
      </c>
      <c r="AG14" s="111">
        <f>AF14/AF4*100</f>
        <v>20.203126752666503</v>
      </c>
      <c r="AH14" s="487">
        <f>M14/1000</f>
        <v>6397.5</v>
      </c>
      <c r="AI14" s="173">
        <f>AH14/AH4*100</f>
        <v>20.411944675281372</v>
      </c>
      <c r="AJ14" s="107">
        <f>O14/1000</f>
        <v>2445</v>
      </c>
      <c r="AK14" s="112">
        <f>AJ14/AJ4*100</f>
        <v>11.631779257849667</v>
      </c>
      <c r="AL14" s="107">
        <f>Q14/1000</f>
        <v>1295</v>
      </c>
      <c r="AM14" s="112">
        <f>AL14/AL4*100</f>
        <v>9.7735849056603783</v>
      </c>
      <c r="AN14" s="107">
        <f>S14/1000</f>
        <v>995</v>
      </c>
      <c r="AO14" s="112">
        <f>AN14/AN4*100</f>
        <v>7.6538461538461542</v>
      </c>
      <c r="AQ14" s="114" t="s">
        <v>66</v>
      </c>
      <c r="AR14" s="209">
        <f>AH6</f>
        <v>6536</v>
      </c>
      <c r="AS14" s="247">
        <v>6300</v>
      </c>
      <c r="AT14" s="208">
        <f t="shared" ref="AT14:AT20" si="5">AS14/AR14*100</f>
        <v>96.389228886168908</v>
      </c>
    </row>
    <row r="15" spans="1:47">
      <c r="A15" s="109" t="s">
        <v>158</v>
      </c>
      <c r="B15" s="115"/>
      <c r="C15" s="111">
        <f>C14/B14*100</f>
        <v>19.717772226469837</v>
      </c>
      <c r="D15" s="111"/>
      <c r="E15" s="111">
        <f>E14/C14*100</f>
        <v>166.22048455339774</v>
      </c>
      <c r="F15" s="111"/>
      <c r="G15" s="175">
        <f>G14/E14*100</f>
        <v>42.610689562966478</v>
      </c>
      <c r="H15" s="175"/>
      <c r="I15" s="175">
        <f>I14/G14*100</f>
        <v>82.199124910605676</v>
      </c>
      <c r="J15" s="175"/>
      <c r="K15" s="175">
        <f>K14/G14*100</f>
        <v>245.77578797360201</v>
      </c>
      <c r="L15" s="175"/>
      <c r="M15" s="173">
        <f>M14/I14*100</f>
        <v>353.71783653664573</v>
      </c>
      <c r="N15" s="173"/>
      <c r="O15" s="175">
        <f>O14/M14*100</f>
        <v>38.21805392731536</v>
      </c>
      <c r="P15" s="112"/>
      <c r="Q15" s="112">
        <f>Q14/O14*100</f>
        <v>52.965235173824134</v>
      </c>
      <c r="R15" s="112"/>
      <c r="S15" s="112">
        <f>S14/Q14*100</f>
        <v>76.833976833976834</v>
      </c>
      <c r="T15" s="113"/>
      <c r="V15" s="109" t="s">
        <v>158</v>
      </c>
      <c r="W15" s="115"/>
      <c r="X15" s="111">
        <f>X14/W14*100</f>
        <v>19.717772226469837</v>
      </c>
      <c r="Y15" s="111"/>
      <c r="Z15" s="111">
        <f>Z14/X14*100</f>
        <v>0.16622048455339772</v>
      </c>
      <c r="AA15" s="111"/>
      <c r="AB15" s="111">
        <f>AB14/Z14*100</f>
        <v>42.610689562966478</v>
      </c>
      <c r="AC15" s="111"/>
      <c r="AD15" s="111">
        <f>AD14/AB14*100</f>
        <v>82.199124910605676</v>
      </c>
      <c r="AE15" s="111"/>
      <c r="AF15" s="111">
        <f>AF14/AB14*100</f>
        <v>245.77578797360201</v>
      </c>
      <c r="AG15" s="111"/>
      <c r="AH15" s="173">
        <f>AH14/AD14*100</f>
        <v>353.71783653664573</v>
      </c>
      <c r="AI15" s="173"/>
      <c r="AJ15" s="111">
        <f>AJ14/AH14*100</f>
        <v>38.21805392731536</v>
      </c>
      <c r="AK15" s="112"/>
      <c r="AL15" s="112">
        <f>AL14/AJ14*100</f>
        <v>52.965235173824134</v>
      </c>
      <c r="AM15" s="112"/>
      <c r="AN15" s="112">
        <f>AN14/AL14*100</f>
        <v>76.833976833976834</v>
      </c>
      <c r="AO15" s="113"/>
      <c r="AQ15" s="114" t="s">
        <v>70</v>
      </c>
      <c r="AR15" s="209">
        <f>AH8</f>
        <v>252.67500000000001</v>
      </c>
      <c r="AS15" s="247">
        <v>252.68</v>
      </c>
      <c r="AT15" s="208">
        <f t="shared" si="5"/>
        <v>100.00197882655586</v>
      </c>
    </row>
    <row r="16" spans="1:47" ht="26.25">
      <c r="A16" s="109" t="s">
        <v>146</v>
      </c>
      <c r="B16" s="115">
        <v>183409</v>
      </c>
      <c r="C16" s="116">
        <v>166346.88</v>
      </c>
      <c r="D16" s="111">
        <f>C16/C4*100</f>
        <v>0.99610192168778611</v>
      </c>
      <c r="E16" s="116">
        <v>219262.13</v>
      </c>
      <c r="F16" s="111">
        <f>E16/E4*100</f>
        <v>1.0663386286989658</v>
      </c>
      <c r="G16" s="176">
        <v>230000</v>
      </c>
      <c r="H16" s="175">
        <f>G16/G4*100</f>
        <v>1.1618123512348852</v>
      </c>
      <c r="I16" s="176">
        <v>230000</v>
      </c>
      <c r="J16" s="175">
        <f>I16/I4*100</f>
        <v>1.0587005890378545</v>
      </c>
      <c r="K16" s="176">
        <v>230000</v>
      </c>
      <c r="L16" s="175">
        <f>K16/K4*100</f>
        <v>0.85925325700582178</v>
      </c>
      <c r="M16" s="489">
        <v>230000</v>
      </c>
      <c r="N16" s="173">
        <f>M16/M4*100</f>
        <v>0.73384091837666532</v>
      </c>
      <c r="O16" s="120">
        <f>'Пр. 9'!C33</f>
        <v>230000</v>
      </c>
      <c r="P16" s="112">
        <f>O16/O4*100</f>
        <v>1.0941960038058993</v>
      </c>
      <c r="Q16" s="120">
        <f>'Пр. 9'!D33</f>
        <v>200000</v>
      </c>
      <c r="R16" s="112">
        <f>Q16/Q4*100</f>
        <v>1.5094339622641511</v>
      </c>
      <c r="S16" s="120">
        <f>'Пр. 9'!E33</f>
        <v>200000</v>
      </c>
      <c r="T16" s="112">
        <f>S16/S4*100</f>
        <v>1.5384615384615385</v>
      </c>
      <c r="V16" s="109" t="s">
        <v>146</v>
      </c>
      <c r="W16" s="115">
        <v>183409</v>
      </c>
      <c r="X16" s="116">
        <v>166346.88</v>
      </c>
      <c r="Y16" s="111">
        <f>X16/X4*100</f>
        <v>0.99610192168778611</v>
      </c>
      <c r="Z16" s="105">
        <f>E16/1000</f>
        <v>219.26213000000001</v>
      </c>
      <c r="AA16" s="111">
        <f>Z16/Z4*100</f>
        <v>1.0663386286989658</v>
      </c>
      <c r="AB16" s="105">
        <f>G16/1000</f>
        <v>230</v>
      </c>
      <c r="AC16" s="111">
        <f>AB16/AB4*100</f>
        <v>1.1618123512348852</v>
      </c>
      <c r="AD16" s="105">
        <f>I16/1000</f>
        <v>230</v>
      </c>
      <c r="AE16" s="111">
        <f>AD16/AD4*100</f>
        <v>1.0587005890378547</v>
      </c>
      <c r="AF16" s="105">
        <f>K16/1000</f>
        <v>230</v>
      </c>
      <c r="AG16" s="111">
        <f>AF16/AF4*100</f>
        <v>0.85925325700582178</v>
      </c>
      <c r="AH16" s="487">
        <f>M16/1000</f>
        <v>230</v>
      </c>
      <c r="AI16" s="173">
        <f>AH16/AH4*100</f>
        <v>0.73384091837666521</v>
      </c>
      <c r="AJ16" s="107">
        <f>O16/1000</f>
        <v>230</v>
      </c>
      <c r="AK16" s="112">
        <f>AJ16/AJ4*100</f>
        <v>1.0941960038058993</v>
      </c>
      <c r="AL16" s="107">
        <f>Q16/1000</f>
        <v>200</v>
      </c>
      <c r="AM16" s="112">
        <f>AL16/AL4*100</f>
        <v>1.5094339622641511</v>
      </c>
      <c r="AN16" s="107">
        <f>S16/1000</f>
        <v>200</v>
      </c>
      <c r="AO16" s="112">
        <f>AN16/AN4*100</f>
        <v>1.5384615384615385</v>
      </c>
      <c r="AQ16" s="114" t="s">
        <v>72</v>
      </c>
      <c r="AR16" s="209">
        <f>AH10</f>
        <v>1395</v>
      </c>
      <c r="AS16" s="247">
        <v>1300</v>
      </c>
      <c r="AT16" s="208">
        <f t="shared" si="5"/>
        <v>93.1899641577061</v>
      </c>
    </row>
    <row r="17" spans="1:46">
      <c r="A17" s="109" t="s">
        <v>158</v>
      </c>
      <c r="B17" s="115"/>
      <c r="C17" s="111">
        <f>C16/B16*100</f>
        <v>90.697228598378487</v>
      </c>
      <c r="D17" s="111"/>
      <c r="E17" s="111">
        <f>E16/C16*100</f>
        <v>131.81018483785206</v>
      </c>
      <c r="F17" s="111"/>
      <c r="G17" s="175">
        <f>G16/E16*100</f>
        <v>104.89727523854665</v>
      </c>
      <c r="H17" s="175"/>
      <c r="I17" s="175">
        <f>I16/G16*100</f>
        <v>100</v>
      </c>
      <c r="J17" s="175"/>
      <c r="K17" s="175">
        <f>K16/G16*100</f>
        <v>100</v>
      </c>
      <c r="L17" s="175"/>
      <c r="M17" s="173">
        <f>M16/I16*100</f>
        <v>100</v>
      </c>
      <c r="N17" s="173"/>
      <c r="O17" s="175">
        <f>O16/M16*100</f>
        <v>100</v>
      </c>
      <c r="P17" s="112"/>
      <c r="Q17" s="112">
        <f>Q16/O16*100</f>
        <v>86.956521739130437</v>
      </c>
      <c r="R17" s="112"/>
      <c r="S17" s="112">
        <f>S16/Q16*100</f>
        <v>100</v>
      </c>
      <c r="T17" s="113"/>
      <c r="V17" s="109" t="s">
        <v>158</v>
      </c>
      <c r="W17" s="115"/>
      <c r="X17" s="111">
        <f>X16/W16*100</f>
        <v>90.697228598378487</v>
      </c>
      <c r="Y17" s="111"/>
      <c r="Z17" s="111">
        <f>Z16/X16*100</f>
        <v>0.13181018483785209</v>
      </c>
      <c r="AA17" s="111"/>
      <c r="AB17" s="111">
        <f>AB16/Z16*100</f>
        <v>104.89727523854665</v>
      </c>
      <c r="AC17" s="111"/>
      <c r="AD17" s="111">
        <f>AD16/AB16*100</f>
        <v>100</v>
      </c>
      <c r="AE17" s="111"/>
      <c r="AF17" s="111">
        <f>AF16/AB16*100</f>
        <v>100</v>
      </c>
      <c r="AG17" s="111"/>
      <c r="AH17" s="173">
        <f>AH16/AD16*100</f>
        <v>100</v>
      </c>
      <c r="AI17" s="173"/>
      <c r="AJ17" s="111">
        <f>AJ16/AH16*100</f>
        <v>100</v>
      </c>
      <c r="AK17" s="112"/>
      <c r="AL17" s="112">
        <f>AL16/AJ16*100</f>
        <v>86.956521739130437</v>
      </c>
      <c r="AM17" s="112"/>
      <c r="AN17" s="112">
        <f>AN16/AL16*100</f>
        <v>100</v>
      </c>
      <c r="AO17" s="113"/>
      <c r="AQ17" s="114" t="s">
        <v>74</v>
      </c>
      <c r="AR17" s="209">
        <f>AH12</f>
        <v>4831.9639999999999</v>
      </c>
      <c r="AS17" s="247">
        <v>4800</v>
      </c>
      <c r="AT17" s="208">
        <f t="shared" si="5"/>
        <v>99.33848844900335</v>
      </c>
    </row>
    <row r="18" spans="1:46" ht="26.25">
      <c r="A18" s="114" t="s">
        <v>160</v>
      </c>
      <c r="B18" s="115">
        <v>8583082</v>
      </c>
      <c r="C18" s="116">
        <v>7346899.2599999998</v>
      </c>
      <c r="D18" s="111">
        <f>C18/C4*100</f>
        <v>43.993974947606908</v>
      </c>
      <c r="E18" s="116">
        <v>8220124.1100000003</v>
      </c>
      <c r="F18" s="111">
        <f>E18/E4*100</f>
        <v>39.976971268101366</v>
      </c>
      <c r="G18" s="176">
        <v>8575806.9000000004</v>
      </c>
      <c r="H18" s="175">
        <f>G18/G4*100</f>
        <v>43.319471209675442</v>
      </c>
      <c r="I18" s="176">
        <v>8782544.7100000009</v>
      </c>
      <c r="J18" s="175">
        <f>I18/I4*100</f>
        <v>40.426457642296931</v>
      </c>
      <c r="K18" s="176">
        <v>9212775.5999999996</v>
      </c>
      <c r="L18" s="175">
        <f>K18/K4*100</f>
        <v>34.417858436364185</v>
      </c>
      <c r="M18" s="489">
        <v>11598803.68</v>
      </c>
      <c r="N18" s="173">
        <f>M18/M4*100</f>
        <v>37.007290193921058</v>
      </c>
      <c r="O18" s="117">
        <f>'Пр. 9'!C35</f>
        <v>8771602.5999999996</v>
      </c>
      <c r="P18" s="112">
        <f>O18/O4*100</f>
        <v>41.729793529971452</v>
      </c>
      <c r="Q18" s="117">
        <f>'Пр. 9'!D35</f>
        <v>3677300.6</v>
      </c>
      <c r="R18" s="112">
        <f>Q18/Q4*100</f>
        <v>27.753212075471701</v>
      </c>
      <c r="S18" s="117">
        <f>'Пр. 9'!E35</f>
        <v>3667300.6</v>
      </c>
      <c r="T18" s="112">
        <f>S18/S4*100</f>
        <v>28.210004615384616</v>
      </c>
      <c r="V18" s="114" t="s">
        <v>160</v>
      </c>
      <c r="W18" s="115">
        <v>8583082</v>
      </c>
      <c r="X18" s="116">
        <v>7346899.2599999998</v>
      </c>
      <c r="Y18" s="111">
        <f>X18/X4*100</f>
        <v>43.993974947606908</v>
      </c>
      <c r="Z18" s="105">
        <f>E18/1000</f>
        <v>8220.1241100000007</v>
      </c>
      <c r="AA18" s="111">
        <f>Z18/Z4*100</f>
        <v>39.976971268101366</v>
      </c>
      <c r="AB18" s="105">
        <f>G18/1000</f>
        <v>8575.8068999999996</v>
      </c>
      <c r="AC18" s="111">
        <f>AB18/AB4*100</f>
        <v>43.319471209675442</v>
      </c>
      <c r="AD18" s="105">
        <f>I18/1000</f>
        <v>8782.5447100000001</v>
      </c>
      <c r="AE18" s="111">
        <f>AD18/AD4*100</f>
        <v>40.426457642296931</v>
      </c>
      <c r="AF18" s="105">
        <f>K18/1000</f>
        <v>9212.775599999999</v>
      </c>
      <c r="AG18" s="111">
        <f>AF18/AF4*100</f>
        <v>34.417858436364185</v>
      </c>
      <c r="AH18" s="487">
        <f>M18/1000</f>
        <v>11598.803679999999</v>
      </c>
      <c r="AI18" s="173">
        <f>AH18/AH4*100</f>
        <v>37.007290193921058</v>
      </c>
      <c r="AJ18" s="107">
        <f>O18/1000</f>
        <v>8771.6026000000002</v>
      </c>
      <c r="AK18" s="112">
        <f>AJ18/AJ4*100</f>
        <v>41.729793529971452</v>
      </c>
      <c r="AL18" s="107">
        <f>Q18/1000</f>
        <v>3677.3006</v>
      </c>
      <c r="AM18" s="112">
        <f>AL18/AL4*100</f>
        <v>27.753212075471701</v>
      </c>
      <c r="AN18" s="107">
        <f>S18/1000</f>
        <v>3667.3006</v>
      </c>
      <c r="AO18" s="112">
        <f>AN18/AN4*100</f>
        <v>28.210004615384616</v>
      </c>
      <c r="AQ18" s="114" t="s">
        <v>75</v>
      </c>
      <c r="AR18" s="209">
        <f>AH14</f>
        <v>6397.5</v>
      </c>
      <c r="AS18" s="247">
        <v>6000</v>
      </c>
      <c r="AT18" s="208">
        <f t="shared" si="5"/>
        <v>93.78663540445487</v>
      </c>
    </row>
    <row r="19" spans="1:46">
      <c r="A19" s="109" t="s">
        <v>158</v>
      </c>
      <c r="B19" s="115"/>
      <c r="C19" s="111">
        <f>C18/B18*100</f>
        <v>85.59744926123274</v>
      </c>
      <c r="D19" s="111"/>
      <c r="E19" s="111">
        <f>E18/C18*100</f>
        <v>111.88562438516409</v>
      </c>
      <c r="F19" s="111"/>
      <c r="G19" s="175">
        <f>G18/E18*100</f>
        <v>104.32697590985643</v>
      </c>
      <c r="H19" s="175"/>
      <c r="I19" s="175">
        <f>I18/G18*100</f>
        <v>102.41070971409117</v>
      </c>
      <c r="J19" s="175"/>
      <c r="K19" s="175">
        <f>K18/G18*100</f>
        <v>107.42750749203552</v>
      </c>
      <c r="L19" s="175"/>
      <c r="M19" s="173">
        <f>M18/I18*100</f>
        <v>132.06654862563175</v>
      </c>
      <c r="N19" s="173"/>
      <c r="O19" s="175">
        <f>O18/M18*100</f>
        <v>75.625063084092133</v>
      </c>
      <c r="P19" s="112"/>
      <c r="Q19" s="112">
        <f>Q18/O18*100</f>
        <v>41.922790711015573</v>
      </c>
      <c r="R19" s="112"/>
      <c r="S19" s="112">
        <f>S18/Q18*100</f>
        <v>99.728061393729945</v>
      </c>
      <c r="T19" s="113"/>
      <c r="V19" s="109" t="s">
        <v>158</v>
      </c>
      <c r="W19" s="115"/>
      <c r="X19" s="111">
        <f>X18/W18*100</f>
        <v>85.59744926123274</v>
      </c>
      <c r="Y19" s="111"/>
      <c r="Z19" s="111">
        <f>Z18/X18*100</f>
        <v>0.1118856243851641</v>
      </c>
      <c r="AA19" s="111"/>
      <c r="AB19" s="111">
        <f>AB18/Z18*100</f>
        <v>104.32697590985643</v>
      </c>
      <c r="AC19" s="111"/>
      <c r="AD19" s="111">
        <f>AD18/AB18*100</f>
        <v>102.41070971409117</v>
      </c>
      <c r="AE19" s="111"/>
      <c r="AF19" s="111">
        <f>AF18/AB18*100</f>
        <v>107.42750749203553</v>
      </c>
      <c r="AG19" s="111"/>
      <c r="AH19" s="173">
        <f>AH18/AD18*100</f>
        <v>132.06654862563175</v>
      </c>
      <c r="AI19" s="173"/>
      <c r="AJ19" s="111">
        <f>AJ18/AH18*100</f>
        <v>75.625063084092133</v>
      </c>
      <c r="AK19" s="112"/>
      <c r="AL19" s="112">
        <f>AL18/AJ18*100</f>
        <v>41.922790711015566</v>
      </c>
      <c r="AM19" s="112"/>
      <c r="AN19" s="112">
        <f>AN18/AL18*100</f>
        <v>99.728061393729945</v>
      </c>
      <c r="AO19" s="113"/>
      <c r="AQ19" s="114" t="s">
        <v>146</v>
      </c>
      <c r="AR19" s="209">
        <f>AH16</f>
        <v>230</v>
      </c>
      <c r="AS19" s="247">
        <v>230</v>
      </c>
      <c r="AT19" s="208">
        <f t="shared" si="5"/>
        <v>100</v>
      </c>
    </row>
    <row r="20" spans="1:46" ht="26.25">
      <c r="A20" s="114" t="s">
        <v>147</v>
      </c>
      <c r="B20" s="115">
        <v>14000</v>
      </c>
      <c r="C20" s="116">
        <v>524845.97</v>
      </c>
      <c r="D20" s="111">
        <f>C20/C4*100</f>
        <v>3.1428306879401049</v>
      </c>
      <c r="E20" s="116">
        <v>0</v>
      </c>
      <c r="F20" s="111">
        <f>E20/E4*100</f>
        <v>0</v>
      </c>
      <c r="G20" s="176">
        <v>115357</v>
      </c>
      <c r="H20" s="175">
        <f>G20/G4*100</f>
        <v>0.58270951044088104</v>
      </c>
      <c r="I20" s="176">
        <v>8250</v>
      </c>
      <c r="J20" s="175">
        <f>I20/I4*100</f>
        <v>3.7975129824183912E-2</v>
      </c>
      <c r="K20" s="176">
        <v>11000</v>
      </c>
      <c r="L20" s="175">
        <f>K20/K4*100</f>
        <v>4.1094720987234955E-2</v>
      </c>
      <c r="M20" s="489">
        <v>100000</v>
      </c>
      <c r="N20" s="173">
        <f>M20/M4*100</f>
        <v>0.31906126885941966</v>
      </c>
      <c r="O20" s="117">
        <f>'Пр. 9'!C37</f>
        <v>100000</v>
      </c>
      <c r="P20" s="112">
        <f>O20/O4*100</f>
        <v>0.47573739295908657</v>
      </c>
      <c r="Q20" s="117">
        <f>'Пр. 9'!D37</f>
        <v>100000</v>
      </c>
      <c r="R20" s="112">
        <f>Q20/Q4*100</f>
        <v>0.75471698113207553</v>
      </c>
      <c r="S20" s="117">
        <f>'Пр. 9'!E37</f>
        <v>100000</v>
      </c>
      <c r="T20" s="112">
        <f>S20/S4*100</f>
        <v>0.76923076923076927</v>
      </c>
      <c r="V20" s="114" t="s">
        <v>147</v>
      </c>
      <c r="W20" s="115">
        <v>14000</v>
      </c>
      <c r="X20" s="116">
        <v>524845.97</v>
      </c>
      <c r="Y20" s="111">
        <f>X20/X4*100</f>
        <v>3.1428306879401049</v>
      </c>
      <c r="Z20" s="105">
        <f>E20/1000</f>
        <v>0</v>
      </c>
      <c r="AA20" s="111">
        <f>Z20/Z4*100</f>
        <v>0</v>
      </c>
      <c r="AB20" s="105">
        <f>G20/1000</f>
        <v>115.357</v>
      </c>
      <c r="AC20" s="111">
        <f>AB20/AB4*100</f>
        <v>0.58270951044088104</v>
      </c>
      <c r="AD20" s="105">
        <f>I20/1000</f>
        <v>8.25</v>
      </c>
      <c r="AE20" s="111">
        <f>AD20/AD4*100</f>
        <v>3.7975129824183919E-2</v>
      </c>
      <c r="AF20" s="105">
        <f>K20/1000</f>
        <v>11</v>
      </c>
      <c r="AG20" s="111">
        <f>AF20/AF4*100</f>
        <v>4.1094720987234955E-2</v>
      </c>
      <c r="AH20" s="487">
        <f>M20/1000</f>
        <v>100</v>
      </c>
      <c r="AI20" s="173">
        <f>AH20/AH4*100</f>
        <v>0.31906126885941966</v>
      </c>
      <c r="AJ20" s="107">
        <f>O20/1000</f>
        <v>100</v>
      </c>
      <c r="AK20" s="112">
        <f>AJ20/AJ4*100</f>
        <v>0.47573739295908657</v>
      </c>
      <c r="AL20" s="107">
        <f>Q20/1000</f>
        <v>100</v>
      </c>
      <c r="AM20" s="112">
        <f>AL20/AL4*100</f>
        <v>0.75471698113207553</v>
      </c>
      <c r="AN20" s="107">
        <f>S20/1000</f>
        <v>100</v>
      </c>
      <c r="AO20" s="112">
        <f>AN20/AN4*100</f>
        <v>0.76923076923076927</v>
      </c>
      <c r="AQ20" s="212" t="s">
        <v>322</v>
      </c>
      <c r="AR20" s="209">
        <f>AH18</f>
        <v>11598.803679999999</v>
      </c>
      <c r="AS20" s="247">
        <v>11000</v>
      </c>
      <c r="AT20" s="208">
        <f t="shared" si="5"/>
        <v>94.837366882650784</v>
      </c>
    </row>
    <row r="21" spans="1:46">
      <c r="A21" s="109" t="s">
        <v>158</v>
      </c>
      <c r="B21" s="110"/>
      <c r="C21" s="111">
        <f>C20/B20*100</f>
        <v>3748.8997857142854</v>
      </c>
      <c r="D21" s="111"/>
      <c r="E21" s="111">
        <f>E20/C20*100</f>
        <v>0</v>
      </c>
      <c r="F21" s="111"/>
      <c r="G21" s="175"/>
      <c r="H21" s="173"/>
      <c r="I21" s="175"/>
      <c r="J21" s="173"/>
      <c r="K21" s="175"/>
      <c r="L21" s="175"/>
      <c r="M21" s="173"/>
      <c r="N21" s="173"/>
      <c r="O21" s="175">
        <f>O20/M20*100</f>
        <v>100</v>
      </c>
      <c r="P21" s="112"/>
      <c r="Q21" s="112">
        <f>Q20/O20*100</f>
        <v>100</v>
      </c>
      <c r="R21" s="112"/>
      <c r="S21" s="112">
        <f>S20/Q20*100</f>
        <v>100</v>
      </c>
      <c r="T21" s="113"/>
      <c r="V21" s="109" t="s">
        <v>158</v>
      </c>
      <c r="W21" s="110"/>
      <c r="X21" s="111">
        <f>X20/W20*100</f>
        <v>3748.8997857142854</v>
      </c>
      <c r="Y21" s="111"/>
      <c r="Z21" s="111">
        <f>Z20/X20*100</f>
        <v>0</v>
      </c>
      <c r="AA21" s="111"/>
      <c r="AB21" s="111"/>
      <c r="AC21" s="111"/>
      <c r="AD21" s="111"/>
      <c r="AE21" s="111"/>
      <c r="AF21" s="111"/>
      <c r="AG21" s="111"/>
      <c r="AH21" s="173"/>
      <c r="AI21" s="173"/>
      <c r="AJ21" s="111">
        <f>AJ20/AH20*100</f>
        <v>100</v>
      </c>
      <c r="AK21" s="112"/>
      <c r="AL21" s="112">
        <f>AL20/AJ20*100</f>
        <v>100</v>
      </c>
      <c r="AM21" s="112"/>
      <c r="AN21" s="112">
        <f>AN20/AL20*100</f>
        <v>100</v>
      </c>
      <c r="AO21" s="113"/>
      <c r="AQ21" s="114" t="s">
        <v>147</v>
      </c>
      <c r="AR21" s="209">
        <f>AH20</f>
        <v>100</v>
      </c>
      <c r="AS21" s="247">
        <v>100</v>
      </c>
      <c r="AT21" s="208">
        <f>AS21/AR21*100</f>
        <v>100</v>
      </c>
    </row>
    <row r="22" spans="1:46">
      <c r="G22" s="189"/>
      <c r="O22" s="191"/>
      <c r="P22" s="192"/>
      <c r="Q22" s="191"/>
      <c r="R22" s="192"/>
      <c r="S22" s="191"/>
      <c r="T22" s="192"/>
      <c r="AQ22" s="576" t="s">
        <v>323</v>
      </c>
      <c r="AR22" s="207">
        <f>AR14+AR15+AR16+AR17+AR18+AR19+AR20+AR21</f>
        <v>31341.94268</v>
      </c>
      <c r="AS22" s="246">
        <f>AS14+AS15+AS16+AS17+AS18+AS19+AS20+AS21</f>
        <v>29982.68</v>
      </c>
      <c r="AT22" s="208">
        <f>AS22/AR22*100</f>
        <v>95.663119246059452</v>
      </c>
    </row>
    <row r="23" spans="1:46">
      <c r="O23" s="191"/>
      <c r="P23" s="192"/>
      <c r="Q23" s="191"/>
      <c r="R23" s="192"/>
      <c r="S23" s="191"/>
      <c r="T23" s="192"/>
      <c r="AQ23" s="213" t="s">
        <v>324</v>
      </c>
      <c r="AR23" s="207">
        <f>AR11-AR22</f>
        <v>-2081.9442099999942</v>
      </c>
      <c r="AS23" s="246">
        <f>AS11-AS22</f>
        <v>-1882.6800000000003</v>
      </c>
      <c r="AT23" s="214"/>
    </row>
    <row r="24" spans="1:46">
      <c r="O24" s="191"/>
      <c r="P24" s="192"/>
      <c r="Q24" s="191"/>
      <c r="R24" s="192"/>
      <c r="S24" s="191"/>
      <c r="T24" s="192"/>
      <c r="AQ24" s="104" t="s">
        <v>325</v>
      </c>
      <c r="AR24" s="207">
        <f>-AR23</f>
        <v>2081.9442099999942</v>
      </c>
      <c r="AS24" s="246">
        <f>-AS23</f>
        <v>1882.6800000000003</v>
      </c>
      <c r="AT24" s="214"/>
    </row>
    <row r="25" spans="1:46" ht="15.75" customHeight="1">
      <c r="A25" s="585" t="s">
        <v>171</v>
      </c>
      <c r="B25" s="588">
        <v>2016</v>
      </c>
      <c r="C25" s="588" t="s">
        <v>154</v>
      </c>
      <c r="D25" s="588"/>
      <c r="E25" s="591" t="s">
        <v>126</v>
      </c>
      <c r="F25" s="592"/>
      <c r="G25" s="591" t="s">
        <v>127</v>
      </c>
      <c r="H25" s="592"/>
      <c r="I25" s="591" t="s">
        <v>152</v>
      </c>
      <c r="J25" s="592"/>
      <c r="K25" s="591" t="s">
        <v>259</v>
      </c>
      <c r="L25" s="592"/>
      <c r="M25" s="603" t="s">
        <v>372</v>
      </c>
      <c r="N25" s="604"/>
      <c r="O25" s="589" t="s">
        <v>153</v>
      </c>
      <c r="P25" s="589"/>
      <c r="Q25" s="589"/>
      <c r="R25" s="589"/>
      <c r="S25" s="589"/>
      <c r="T25" s="589"/>
      <c r="AQ25" s="572"/>
      <c r="AR25" s="573"/>
      <c r="AS25" s="574"/>
      <c r="AT25" s="575"/>
    </row>
    <row r="26" spans="1:46">
      <c r="A26" s="586"/>
      <c r="B26" s="588"/>
      <c r="C26" s="588"/>
      <c r="D26" s="588"/>
      <c r="E26" s="593"/>
      <c r="F26" s="594"/>
      <c r="G26" s="593"/>
      <c r="H26" s="594"/>
      <c r="I26" s="593"/>
      <c r="J26" s="594"/>
      <c r="K26" s="593"/>
      <c r="L26" s="594"/>
      <c r="M26" s="605"/>
      <c r="N26" s="606"/>
      <c r="O26" s="590" t="s">
        <v>459</v>
      </c>
      <c r="P26" s="590"/>
      <c r="Q26" s="590" t="s">
        <v>551</v>
      </c>
      <c r="R26" s="590"/>
      <c r="S26" s="590" t="s">
        <v>630</v>
      </c>
      <c r="T26" s="590"/>
      <c r="AQ26" s="571"/>
      <c r="AR26" s="573"/>
      <c r="AS26" s="574"/>
      <c r="AT26" s="575"/>
    </row>
    <row r="27" spans="1:46" ht="64.5">
      <c r="A27" s="587"/>
      <c r="B27" s="181" t="s">
        <v>155</v>
      </c>
      <c r="C27" s="181" t="s">
        <v>155</v>
      </c>
      <c r="D27" s="121" t="s">
        <v>164</v>
      </c>
      <c r="E27" s="181" t="s">
        <v>155</v>
      </c>
      <c r="F27" s="121" t="s">
        <v>164</v>
      </c>
      <c r="G27" s="181" t="s">
        <v>155</v>
      </c>
      <c r="H27" s="121" t="s">
        <v>164</v>
      </c>
      <c r="I27" s="243" t="s">
        <v>155</v>
      </c>
      <c r="J27" s="121" t="s">
        <v>164</v>
      </c>
      <c r="K27" s="484" t="s">
        <v>155</v>
      </c>
      <c r="L27" s="121" t="s">
        <v>164</v>
      </c>
      <c r="M27" s="485" t="s">
        <v>155</v>
      </c>
      <c r="N27" s="486" t="s">
        <v>164</v>
      </c>
      <c r="O27" s="182" t="s">
        <v>155</v>
      </c>
      <c r="P27" s="121" t="s">
        <v>164</v>
      </c>
      <c r="Q27" s="182" t="s">
        <v>155</v>
      </c>
      <c r="R27" s="121" t="s">
        <v>164</v>
      </c>
      <c r="S27" s="182" t="s">
        <v>155</v>
      </c>
      <c r="T27" s="121" t="s">
        <v>164</v>
      </c>
      <c r="V27" s="194" t="s">
        <v>652</v>
      </c>
    </row>
    <row r="28" spans="1:46">
      <c r="A28" s="122" t="s">
        <v>165</v>
      </c>
      <c r="B28" s="123">
        <f>B30+B38</f>
        <v>36093242.660000004</v>
      </c>
      <c r="C28" s="123">
        <f>C30+C38</f>
        <v>14799854</v>
      </c>
      <c r="D28" s="124">
        <f>D32+D34+D36+D38</f>
        <v>100</v>
      </c>
      <c r="E28" s="123">
        <f>E30+E38</f>
        <v>20029035.800000001</v>
      </c>
      <c r="F28" s="124">
        <f>F32+F34+F36+F38</f>
        <v>99.999251087264014</v>
      </c>
      <c r="G28" s="123">
        <f>G30+G38</f>
        <v>19591194.869999997</v>
      </c>
      <c r="H28" s="124">
        <f>H32+H34+H36+H38</f>
        <v>100.00000000000001</v>
      </c>
      <c r="I28" s="123">
        <f>I30+I38+150</f>
        <v>21697365.050000001</v>
      </c>
      <c r="J28" s="124">
        <f>J32+J34+J36+J38</f>
        <v>99.999308671814958</v>
      </c>
      <c r="K28" s="123">
        <f>K30+K38</f>
        <v>26608835.280000001</v>
      </c>
      <c r="L28" s="124">
        <f>L32+L34+L36+L38</f>
        <v>100</v>
      </c>
      <c r="M28" s="490">
        <f>M30+M38</f>
        <v>29259998.470000003</v>
      </c>
      <c r="N28" s="491">
        <f>N32+N34+N36+N38</f>
        <v>100</v>
      </c>
      <c r="O28" s="125">
        <f>O30+O38+'Пр. 2'!C23</f>
        <v>21020000</v>
      </c>
      <c r="P28" s="124">
        <f>P32+P34+P36+P38</f>
        <v>99.989058039961947</v>
      </c>
      <c r="Q28" s="125">
        <f>Q30+Q38+'Пр. 2'!E23</f>
        <v>13250000</v>
      </c>
      <c r="R28" s="124">
        <f>R32+R34+R36+R38</f>
        <v>100</v>
      </c>
      <c r="S28" s="125">
        <f>S30+S38+'Пр. 2'!G23</f>
        <v>13000000</v>
      </c>
      <c r="T28" s="124">
        <f>T32+T34+T36+T38</f>
        <v>100</v>
      </c>
      <c r="AQ28" s="291"/>
      <c r="AR28" s="292"/>
    </row>
    <row r="29" spans="1:46">
      <c r="A29" s="126" t="s">
        <v>158</v>
      </c>
      <c r="B29" s="127"/>
      <c r="C29" s="128">
        <f>C28/B28*100</f>
        <v>41.004500868529057</v>
      </c>
      <c r="D29" s="128"/>
      <c r="E29" s="128">
        <f>E28/C28*100</f>
        <v>135.33265801135605</v>
      </c>
      <c r="F29" s="128"/>
      <c r="G29" s="128">
        <f>G28/E28*100</f>
        <v>97.813969007933949</v>
      </c>
      <c r="H29" s="128"/>
      <c r="I29" s="128">
        <f>I28/G28*100</f>
        <v>110.75059583642437</v>
      </c>
      <c r="J29" s="128"/>
      <c r="K29" s="128">
        <f>K28/G28*100</f>
        <v>135.82037980106114</v>
      </c>
      <c r="L29" s="128"/>
      <c r="M29" s="492">
        <f>M28/I28*100</f>
        <v>134.855077575422</v>
      </c>
      <c r="N29" s="492"/>
      <c r="O29" s="128">
        <f>O28/M28*100</f>
        <v>71.838691384593218</v>
      </c>
      <c r="P29" s="129"/>
      <c r="Q29" s="129">
        <f>Q28/O28*100</f>
        <v>63.035204567078971</v>
      </c>
      <c r="R29" s="129"/>
      <c r="S29" s="129">
        <f>S28/Q28*100</f>
        <v>98.113207547169807</v>
      </c>
      <c r="T29" s="130"/>
      <c r="W29" s="195"/>
      <c r="AQ29" s="293"/>
      <c r="AR29" s="292"/>
    </row>
    <row r="30" spans="1:46" ht="26.25">
      <c r="A30" s="122" t="s">
        <v>166</v>
      </c>
      <c r="B30" s="131">
        <f>B32+B34+B36</f>
        <v>15598796.610000001</v>
      </c>
      <c r="C30" s="131">
        <f>C32+C34+C36</f>
        <v>6537700</v>
      </c>
      <c r="D30" s="128">
        <f>C30/C28*100</f>
        <v>44.174084420021984</v>
      </c>
      <c r="E30" s="131">
        <f>E32+E34+E36+150</f>
        <v>6738150</v>
      </c>
      <c r="F30" s="128">
        <f>E30/E28*100</f>
        <v>33.641909012914141</v>
      </c>
      <c r="G30" s="131">
        <f>G32+G34+G36</f>
        <v>6814150</v>
      </c>
      <c r="H30" s="128">
        <f>G30/G28*100</f>
        <v>34.781696804182729</v>
      </c>
      <c r="I30" s="131">
        <f>I32+I34+I36</f>
        <v>7463000</v>
      </c>
      <c r="J30" s="128">
        <f>I30/I28*100</f>
        <v>34.395881632640915</v>
      </c>
      <c r="K30" s="131">
        <f>K32+K34+K36</f>
        <v>8364790</v>
      </c>
      <c r="L30" s="128">
        <f>K30/K28*100</f>
        <v>31.436137327992057</v>
      </c>
      <c r="M30" s="493">
        <f>M32+M34+M36</f>
        <v>8448290.8000000007</v>
      </c>
      <c r="N30" s="492">
        <f>M30/M28*100</f>
        <v>28.873175809157857</v>
      </c>
      <c r="O30" s="132">
        <f>O32+O34+O36</f>
        <v>8666490.4000000004</v>
      </c>
      <c r="P30" s="129">
        <f>O30/O28*100</f>
        <v>41.229735490009517</v>
      </c>
      <c r="Q30" s="132">
        <f>Q32+Q34+Q36</f>
        <v>8963282.4000000004</v>
      </c>
      <c r="R30" s="129">
        <f>Q30/Q28*100</f>
        <v>67.647414339622642</v>
      </c>
      <c r="S30" s="132">
        <f>S32+S34+S36</f>
        <v>8968182.4000000004</v>
      </c>
      <c r="T30" s="129">
        <f>S30/S28*100</f>
        <v>68.986018461538464</v>
      </c>
      <c r="W30" s="195"/>
      <c r="AQ30" s="294"/>
      <c r="AR30" s="295"/>
    </row>
    <row r="31" spans="1:46">
      <c r="A31" s="126" t="s">
        <v>158</v>
      </c>
      <c r="B31" s="131"/>
      <c r="C31" s="128">
        <f>C30/B30*100</f>
        <v>41.911566407685854</v>
      </c>
      <c r="D31" s="128"/>
      <c r="E31" s="128">
        <f>E30/C30*100</f>
        <v>103.06606298851277</v>
      </c>
      <c r="F31" s="128"/>
      <c r="G31" s="128">
        <f>G30/E30*100</f>
        <v>101.12790602761885</v>
      </c>
      <c r="H31" s="128"/>
      <c r="I31" s="128">
        <f>I30/G30*100</f>
        <v>109.52209740026268</v>
      </c>
      <c r="J31" s="128"/>
      <c r="K31" s="128">
        <f>K30/G30*100</f>
        <v>122.75617648569521</v>
      </c>
      <c r="L31" s="128"/>
      <c r="M31" s="492">
        <f>M30/I30*100</f>
        <v>113.20234222162671</v>
      </c>
      <c r="N31" s="492"/>
      <c r="O31" s="128">
        <f>O30/M30*100</f>
        <v>102.58276620875786</v>
      </c>
      <c r="P31" s="129"/>
      <c r="Q31" s="129">
        <v>100.5</v>
      </c>
      <c r="R31" s="129"/>
      <c r="S31" s="129">
        <f>S30/Q30*100</f>
        <v>100.05466747315693</v>
      </c>
      <c r="T31" s="130"/>
      <c r="W31" s="195"/>
      <c r="AQ31" s="293"/>
      <c r="AR31" s="292"/>
    </row>
    <row r="32" spans="1:46">
      <c r="A32" s="119" t="s">
        <v>5</v>
      </c>
      <c r="B32" s="131">
        <v>9042155.9600000009</v>
      </c>
      <c r="C32" s="131">
        <v>1150300</v>
      </c>
      <c r="D32" s="128">
        <f>C32/C28*100</f>
        <v>7.7723739707161981</v>
      </c>
      <c r="E32" s="131">
        <v>1330500</v>
      </c>
      <c r="F32" s="128">
        <f>E32/E28*100</f>
        <v>6.6428559681340218</v>
      </c>
      <c r="G32" s="131">
        <v>1451000</v>
      </c>
      <c r="H32" s="128">
        <f>G32/G28*100</f>
        <v>7.4063884802754778</v>
      </c>
      <c r="I32" s="131">
        <v>2217500</v>
      </c>
      <c r="J32" s="128">
        <f>I32/I28*100</f>
        <v>10.220135002060998</v>
      </c>
      <c r="K32" s="131">
        <v>1732000</v>
      </c>
      <c r="L32" s="128">
        <f>K32/K28*100</f>
        <v>6.5091161705293556</v>
      </c>
      <c r="M32" s="493">
        <v>2215000</v>
      </c>
      <c r="N32" s="492">
        <f>M32/M28*100</f>
        <v>7.5700619132670788</v>
      </c>
      <c r="O32" s="132">
        <f>'Пр. 2'!C14</f>
        <v>2421950</v>
      </c>
      <c r="P32" s="129">
        <f>O32/O28*100</f>
        <v>11.522121788772598</v>
      </c>
      <c r="Q32" s="132">
        <f>'Пр. 2'!D14</f>
        <v>2521600</v>
      </c>
      <c r="R32" s="129">
        <f>Q32/Q28*100</f>
        <v>19.030943396226416</v>
      </c>
      <c r="S32" s="132">
        <f>'Пр. 2'!E14</f>
        <v>2521600</v>
      </c>
      <c r="T32" s="129">
        <f>S32/S28*100</f>
        <v>19.396923076923077</v>
      </c>
      <c r="AQ32" s="293"/>
      <c r="AR32" s="292"/>
    </row>
    <row r="33" spans="1:44">
      <c r="A33" s="126" t="s">
        <v>158</v>
      </c>
      <c r="B33" s="131"/>
      <c r="C33" s="128">
        <f>C32/B32*100</f>
        <v>12.721523551336752</v>
      </c>
      <c r="D33" s="128"/>
      <c r="E33" s="128">
        <f>E32/C32*100</f>
        <v>115.66547857080762</v>
      </c>
      <c r="F33" s="128"/>
      <c r="G33" s="128">
        <f>G32/E32*100</f>
        <v>109.05674558436678</v>
      </c>
      <c r="H33" s="128"/>
      <c r="I33" s="128">
        <f>I32/G32*100</f>
        <v>152.82563749138524</v>
      </c>
      <c r="J33" s="128"/>
      <c r="K33" s="128">
        <f>K32/G32*100</f>
        <v>119.36595451412819</v>
      </c>
      <c r="L33" s="128"/>
      <c r="M33" s="492">
        <f>M32/I32*100</f>
        <v>99.887260428410372</v>
      </c>
      <c r="N33" s="492"/>
      <c r="O33" s="128">
        <f>O32/M32*100</f>
        <v>109.34311512415348</v>
      </c>
      <c r="P33" s="129"/>
      <c r="Q33" s="129">
        <f>Q32/O32*100</f>
        <v>104.11445322983546</v>
      </c>
      <c r="R33" s="129"/>
      <c r="S33" s="129">
        <f>S32/Q32*100</f>
        <v>100</v>
      </c>
      <c r="T33" s="130"/>
      <c r="AQ33" s="293"/>
      <c r="AR33" s="292"/>
    </row>
    <row r="34" spans="1:44">
      <c r="A34" s="119" t="s">
        <v>167</v>
      </c>
      <c r="B34" s="131">
        <v>4905100</v>
      </c>
      <c r="C34" s="131">
        <v>4720000</v>
      </c>
      <c r="D34" s="128">
        <f>C34/C28*100</f>
        <v>31.892206504199301</v>
      </c>
      <c r="E34" s="131">
        <v>5280000</v>
      </c>
      <c r="F34" s="128">
        <f>E34/E28*100</f>
        <v>26.361728306461963</v>
      </c>
      <c r="G34" s="131">
        <v>5190000</v>
      </c>
      <c r="H34" s="128">
        <f>G34/G28*100</f>
        <v>26.491492910151432</v>
      </c>
      <c r="I34" s="131">
        <v>5180000</v>
      </c>
      <c r="J34" s="128">
        <f>I34/I28*100</f>
        <v>23.873866656449142</v>
      </c>
      <c r="K34" s="131">
        <v>5727500</v>
      </c>
      <c r="L34" s="128">
        <f>K34/K28*100</f>
        <v>21.524805350292656</v>
      </c>
      <c r="M34" s="493">
        <v>5702300</v>
      </c>
      <c r="N34" s="492">
        <f>M34/M28*100</f>
        <v>19.488381060055467</v>
      </c>
      <c r="O34" s="132">
        <f>'Пр. 2'!C26</f>
        <v>6002000</v>
      </c>
      <c r="P34" s="129">
        <f>O34/O28*100</f>
        <v>28.553758325404377</v>
      </c>
      <c r="Q34" s="132">
        <f>'Пр. 2'!D26</f>
        <v>6180000</v>
      </c>
      <c r="R34" s="129">
        <f>Q34/Q28*100</f>
        <v>46.641509433962263</v>
      </c>
      <c r="S34" s="132">
        <f>'Пр. 2'!E26</f>
        <v>6180000</v>
      </c>
      <c r="T34" s="129">
        <f>S34/S28*100</f>
        <v>47.53846153846154</v>
      </c>
      <c r="AQ34" s="293"/>
      <c r="AR34" s="295"/>
    </row>
    <row r="35" spans="1:44">
      <c r="A35" s="126" t="s">
        <v>158</v>
      </c>
      <c r="B35" s="131"/>
      <c r="C35" s="128">
        <f>C34/B34*100</f>
        <v>96.226376628407166</v>
      </c>
      <c r="D35" s="128"/>
      <c r="E35" s="128">
        <f>E34/C34*100</f>
        <v>111.86440677966101</v>
      </c>
      <c r="F35" s="128"/>
      <c r="G35" s="128">
        <f>G34/E34*100</f>
        <v>98.295454545454547</v>
      </c>
      <c r="H35" s="128"/>
      <c r="I35" s="128">
        <f>I34/G34*100</f>
        <v>99.807321772639696</v>
      </c>
      <c r="J35" s="128"/>
      <c r="K35" s="128">
        <f>K34/G34*100</f>
        <v>110.35645472061657</v>
      </c>
      <c r="L35" s="128"/>
      <c r="M35" s="492">
        <f>M34/I34*100</f>
        <v>110.0830115830116</v>
      </c>
      <c r="N35" s="492"/>
      <c r="O35" s="128">
        <f>O34/M34*100</f>
        <v>105.25577398593551</v>
      </c>
      <c r="P35" s="129"/>
      <c r="Q35" s="129">
        <f>Q34/O34*100</f>
        <v>102.96567810729758</v>
      </c>
      <c r="R35" s="129"/>
      <c r="S35" s="129">
        <f>S34/Q34*100</f>
        <v>100</v>
      </c>
      <c r="T35" s="130"/>
      <c r="W35" s="195"/>
      <c r="AQ35" s="293"/>
      <c r="AR35" s="292"/>
    </row>
    <row r="36" spans="1:44">
      <c r="A36" s="119" t="s">
        <v>168</v>
      </c>
      <c r="B36" s="131">
        <v>1651540.65</v>
      </c>
      <c r="C36" s="131">
        <v>667400</v>
      </c>
      <c r="D36" s="128">
        <f>C36/C28*100</f>
        <v>4.509503945106486</v>
      </c>
      <c r="E36" s="131">
        <v>127500</v>
      </c>
      <c r="F36" s="128">
        <f>E36/E28*100</f>
        <v>0.63657582558217807</v>
      </c>
      <c r="G36" s="131">
        <v>173150</v>
      </c>
      <c r="H36" s="128">
        <f>G36/G28*100</f>
        <v>0.88381541375582273</v>
      </c>
      <c r="I36" s="131">
        <v>65500</v>
      </c>
      <c r="J36" s="128">
        <f>I36/I28*100</f>
        <v>0.30187997413077583</v>
      </c>
      <c r="K36" s="131">
        <v>905290</v>
      </c>
      <c r="L36" s="128">
        <f>K36/K28*100</f>
        <v>3.4022158071700463</v>
      </c>
      <c r="M36" s="493">
        <v>530990.80000000005</v>
      </c>
      <c r="N36" s="492">
        <f>M36/M28*100</f>
        <v>1.8147328358353123</v>
      </c>
      <c r="O36" s="132">
        <f>'Пр. 2'!C37+'Пр. 2'!C45+'Пр. 2'!C50+'Пр. 2'!C62+'Пр. 2'!C66</f>
        <v>242540.4</v>
      </c>
      <c r="P36" s="129">
        <f>O36/O28*100</f>
        <v>1.1538553758325405</v>
      </c>
      <c r="Q36" s="132">
        <f>'Пр. 2'!D37+'Пр. 2'!D45+'Пр. 2'!D50+'Пр. 2'!D62</f>
        <v>261682.4</v>
      </c>
      <c r="R36" s="129">
        <f>Q36/Q28*100</f>
        <v>1.9749615094339621</v>
      </c>
      <c r="S36" s="132">
        <f>'Пр. 2'!E37+'Пр. 2'!E45+'Пр. 2'!E50+'Пр. 2'!E62</f>
        <v>266582.40000000002</v>
      </c>
      <c r="T36" s="129">
        <f>S36/S28*100</f>
        <v>2.0506338461538465</v>
      </c>
    </row>
    <row r="37" spans="1:44">
      <c r="A37" s="126" t="s">
        <v>158</v>
      </c>
      <c r="B37" s="131"/>
      <c r="C37" s="128">
        <f>C36/B36*100</f>
        <v>40.41075222701906</v>
      </c>
      <c r="D37" s="128"/>
      <c r="E37" s="128">
        <f>E36/C36*100</f>
        <v>19.103985615822594</v>
      </c>
      <c r="F37" s="128"/>
      <c r="G37" s="128">
        <f>G36/E36*100</f>
        <v>135.80392156862746</v>
      </c>
      <c r="H37" s="128"/>
      <c r="I37" s="128">
        <f>I36/G36*100</f>
        <v>37.828472422754835</v>
      </c>
      <c r="J37" s="128"/>
      <c r="K37" s="128">
        <f>K36/G36*100</f>
        <v>522.83569159688136</v>
      </c>
      <c r="L37" s="128"/>
      <c r="M37" s="492">
        <f>M36/I36*100</f>
        <v>810.67297709923662</v>
      </c>
      <c r="N37" s="492"/>
      <c r="O37" s="128">
        <f>O36/M36*100</f>
        <v>45.676949581800656</v>
      </c>
      <c r="P37" s="129"/>
      <c r="Q37" s="129">
        <f>Q36/O36*100</f>
        <v>107.89229340761375</v>
      </c>
      <c r="R37" s="129"/>
      <c r="S37" s="129">
        <f>S36/Q36*100</f>
        <v>101.8724988765007</v>
      </c>
      <c r="T37" s="130"/>
    </row>
    <row r="38" spans="1:44">
      <c r="A38" s="122" t="s">
        <v>169</v>
      </c>
      <c r="B38" s="131">
        <v>20494446.050000001</v>
      </c>
      <c r="C38" s="131">
        <v>8262154</v>
      </c>
      <c r="D38" s="128">
        <f>C38/C28*100</f>
        <v>55.825915579978016</v>
      </c>
      <c r="E38" s="131">
        <v>13290885.800000001</v>
      </c>
      <c r="F38" s="128">
        <f>E38/E28*100</f>
        <v>66.358090987085859</v>
      </c>
      <c r="G38" s="131">
        <v>12777044.869999999</v>
      </c>
      <c r="H38" s="128">
        <f>G38/G28*100</f>
        <v>65.218303195817285</v>
      </c>
      <c r="I38" s="131">
        <v>14234215.050000001</v>
      </c>
      <c r="J38" s="128">
        <f>I38/I28*100</f>
        <v>65.603427039174051</v>
      </c>
      <c r="K38" s="131">
        <v>18244045.280000001</v>
      </c>
      <c r="L38" s="128">
        <f>K38/K28*100</f>
        <v>68.563862672007943</v>
      </c>
      <c r="M38" s="493">
        <v>20811707.670000002</v>
      </c>
      <c r="N38" s="492">
        <f>M38/M28*100</f>
        <v>71.126824190842143</v>
      </c>
      <c r="O38" s="132">
        <f>'Пр. 2'!C70</f>
        <v>12351209.6</v>
      </c>
      <c r="P38" s="129">
        <f>O38/O28*100</f>
        <v>58.759322549952422</v>
      </c>
      <c r="Q38" s="132">
        <f>'Пр. 2'!D70</f>
        <v>4286717.5999999996</v>
      </c>
      <c r="R38" s="129">
        <f>Q38/Q28*100</f>
        <v>32.352585660377351</v>
      </c>
      <c r="S38" s="132">
        <f>'Пр. 2'!E70</f>
        <v>4031817.6</v>
      </c>
      <c r="T38" s="129">
        <f>S38/S28*100</f>
        <v>31.01398153846154</v>
      </c>
    </row>
    <row r="39" spans="1:44">
      <c r="A39" s="126" t="s">
        <v>158</v>
      </c>
      <c r="B39" s="131"/>
      <c r="C39" s="128">
        <f>C38/B38*100</f>
        <v>40.314112320201012</v>
      </c>
      <c r="D39" s="128"/>
      <c r="E39" s="128">
        <f>E38/C38*100</f>
        <v>160.86465829612956</v>
      </c>
      <c r="F39" s="128"/>
      <c r="G39" s="128">
        <f>G38/E38*100</f>
        <v>96.13388499658916</v>
      </c>
      <c r="H39" s="128"/>
      <c r="I39" s="128"/>
      <c r="J39" s="128"/>
      <c r="K39" s="128"/>
      <c r="L39" s="128"/>
      <c r="M39" s="492"/>
      <c r="N39" s="492"/>
      <c r="O39" s="128">
        <f>O38/M38*100</f>
        <v>59.347410581805462</v>
      </c>
      <c r="P39" s="129"/>
      <c r="Q39" s="129">
        <f>Q38/O38*100</f>
        <v>34.706864662065165</v>
      </c>
      <c r="R39" s="129"/>
      <c r="S39" s="129">
        <f>S38/Q38*100</f>
        <v>94.053725395859999</v>
      </c>
      <c r="T39" s="130"/>
    </row>
    <row r="40" spans="1:44">
      <c r="O40" s="357"/>
    </row>
    <row r="41" spans="1:44">
      <c r="O41" s="357"/>
    </row>
    <row r="43" spans="1:44" ht="51" customHeight="1">
      <c r="A43" s="220" t="s">
        <v>437</v>
      </c>
      <c r="B43" s="608" t="s">
        <v>438</v>
      </c>
      <c r="C43" s="608"/>
      <c r="D43" s="608"/>
      <c r="E43" s="608"/>
      <c r="F43" s="608"/>
    </row>
    <row r="44" spans="1:44">
      <c r="B44" s="483" t="s">
        <v>459</v>
      </c>
      <c r="C44" s="188" t="s">
        <v>551</v>
      </c>
      <c r="D44" s="188" t="s">
        <v>618</v>
      </c>
      <c r="E44" s="483" t="s">
        <v>459</v>
      </c>
      <c r="F44" s="188" t="s">
        <v>551</v>
      </c>
      <c r="G44" s="188" t="s">
        <v>618</v>
      </c>
    </row>
    <row r="45" spans="1:44">
      <c r="B45" s="607" t="s">
        <v>430</v>
      </c>
      <c r="C45" s="607"/>
      <c r="D45" s="607"/>
      <c r="E45" s="607" t="s">
        <v>557</v>
      </c>
      <c r="F45" s="607"/>
      <c r="G45" s="607"/>
    </row>
    <row r="46" spans="1:44" ht="38.25">
      <c r="A46" s="119" t="s">
        <v>319</v>
      </c>
      <c r="B46" s="218">
        <f>O28/1000-B47-B48</f>
        <v>8426.2499999999982</v>
      </c>
      <c r="C46" s="219">
        <f>Q28/1000-C47-C48</f>
        <v>8701.6</v>
      </c>
      <c r="D46" s="219">
        <f>S28/1000-D47-D48</f>
        <v>8701.6</v>
      </c>
      <c r="E46" s="355">
        <f>B46/O$28*1000*100</f>
        <v>40.086822074215021</v>
      </c>
      <c r="F46" s="355">
        <f>C46/Q$28*1000*100</f>
        <v>65.672452830188689</v>
      </c>
      <c r="G46" s="355">
        <f>D46/S$28*1000*100</f>
        <v>66.935384615384621</v>
      </c>
      <c r="I46" s="358"/>
      <c r="J46" s="358"/>
      <c r="K46" s="359"/>
      <c r="M46" s="358"/>
      <c r="O46" s="189"/>
      <c r="P46" s="189"/>
      <c r="W46" s="197" t="s">
        <v>315</v>
      </c>
      <c r="X46" s="197" t="s">
        <v>316</v>
      </c>
      <c r="Y46" s="198" t="s">
        <v>317</v>
      </c>
      <c r="Z46" s="199"/>
    </row>
    <row r="47" spans="1:44">
      <c r="A47" s="119" t="s">
        <v>168</v>
      </c>
      <c r="B47" s="218">
        <f>O36/1000</f>
        <v>242.54040000000001</v>
      </c>
      <c r="C47" s="219">
        <f>Q36/1000</f>
        <v>261.68239999999997</v>
      </c>
      <c r="D47" s="219">
        <f>S36/1000</f>
        <v>266.58240000000001</v>
      </c>
      <c r="E47" s="355">
        <f>B47/O$28*1000*100</f>
        <v>1.1538553758325405</v>
      </c>
      <c r="F47" s="355">
        <f>C47/Q$28*1000*100</f>
        <v>1.9749615094339621</v>
      </c>
      <c r="G47" s="355">
        <f>D47/S$28*1000*100</f>
        <v>2.0506338461538465</v>
      </c>
      <c r="I47" s="358"/>
      <c r="J47" s="358"/>
      <c r="K47" s="359"/>
      <c r="M47" s="358"/>
      <c r="O47" s="189"/>
      <c r="P47" s="189"/>
      <c r="W47" s="200" t="s">
        <v>318</v>
      </c>
      <c r="X47" s="200"/>
      <c r="Y47" s="201"/>
      <c r="Z47" s="202"/>
    </row>
    <row r="48" spans="1:44" ht="26.25">
      <c r="A48" s="119" t="s">
        <v>169</v>
      </c>
      <c r="B48" s="218">
        <f>O38/1000</f>
        <v>12351.2096</v>
      </c>
      <c r="C48" s="219">
        <f>Q38/1000</f>
        <v>4286.7175999999999</v>
      </c>
      <c r="D48" s="219">
        <f>S38/1000</f>
        <v>4031.8176000000003</v>
      </c>
      <c r="E48" s="355">
        <f>B48/O$28*1000*100</f>
        <v>58.759322549952429</v>
      </c>
      <c r="F48" s="355">
        <f>C48/Q$28*1000*100</f>
        <v>32.352585660377358</v>
      </c>
      <c r="G48" s="355">
        <f>D48/S$28*1000*100</f>
        <v>31.013981538461543</v>
      </c>
      <c r="I48" s="358"/>
      <c r="J48" s="358"/>
      <c r="K48" s="359"/>
      <c r="M48" s="358"/>
      <c r="O48" s="189"/>
      <c r="P48" s="189"/>
      <c r="W48" s="200" t="s">
        <v>319</v>
      </c>
      <c r="X48" s="203">
        <v>5915.07</v>
      </c>
      <c r="Y48" s="204" t="e">
        <f>#REF!+#REF!+#REF!</f>
        <v>#REF!</v>
      </c>
      <c r="Z48" s="205"/>
    </row>
    <row r="49" spans="2:7">
      <c r="E49" s="188">
        <f>E46+E47+E48</f>
        <v>100</v>
      </c>
      <c r="F49" s="188">
        <f>F46+F47+F48</f>
        <v>100.00000000000001</v>
      </c>
      <c r="G49" s="188">
        <f>G46+G47+G48</f>
        <v>100</v>
      </c>
    </row>
    <row r="52" spans="2:7">
      <c r="B52" s="187">
        <v>34200</v>
      </c>
      <c r="C52" s="188">
        <v>35000</v>
      </c>
      <c r="D52" s="188">
        <f>B52*5%</f>
        <v>1710</v>
      </c>
      <c r="E52" s="188">
        <f>C52*5%</f>
        <v>1750</v>
      </c>
    </row>
    <row r="53" spans="2:7">
      <c r="B53" s="187">
        <v>480</v>
      </c>
      <c r="C53" s="188">
        <v>480</v>
      </c>
      <c r="D53" s="188">
        <f t="shared" ref="D53:D55" si="6">B53*5%</f>
        <v>24</v>
      </c>
      <c r="E53" s="188">
        <f t="shared" ref="E53:E55" si="7">C53*5%</f>
        <v>24</v>
      </c>
    </row>
    <row r="54" spans="2:7">
      <c r="B54" s="187">
        <v>150</v>
      </c>
      <c r="C54" s="188">
        <v>150</v>
      </c>
      <c r="D54" s="188">
        <f t="shared" si="6"/>
        <v>7.5</v>
      </c>
      <c r="E54" s="188">
        <f t="shared" si="7"/>
        <v>7.5</v>
      </c>
    </row>
    <row r="55" spans="2:7">
      <c r="B55" s="187">
        <v>535</v>
      </c>
      <c r="C55" s="188">
        <v>560</v>
      </c>
      <c r="D55" s="188">
        <f t="shared" si="6"/>
        <v>26.75</v>
      </c>
      <c r="E55" s="188">
        <f t="shared" si="7"/>
        <v>28</v>
      </c>
    </row>
  </sheetData>
  <mergeCells count="39">
    <mergeCell ref="B45:D45"/>
    <mergeCell ref="E45:G45"/>
    <mergeCell ref="B43:F43"/>
    <mergeCell ref="W1:W2"/>
    <mergeCell ref="X1:Y2"/>
    <mergeCell ref="K1:L2"/>
    <mergeCell ref="K25:L26"/>
    <mergeCell ref="Z1:AA2"/>
    <mergeCell ref="V1:V3"/>
    <mergeCell ref="E25:F26"/>
    <mergeCell ref="I1:J2"/>
    <mergeCell ref="I25:J26"/>
    <mergeCell ref="M1:N2"/>
    <mergeCell ref="M25:N26"/>
    <mergeCell ref="AJ1:AO1"/>
    <mergeCell ref="AJ2:AK2"/>
    <mergeCell ref="AL2:AM2"/>
    <mergeCell ref="AN2:AO2"/>
    <mergeCell ref="AB1:AC2"/>
    <mergeCell ref="AD1:AE2"/>
    <mergeCell ref="AH1:AI2"/>
    <mergeCell ref="AF1:AG2"/>
    <mergeCell ref="A1:A3"/>
    <mergeCell ref="C1:D2"/>
    <mergeCell ref="O1:T1"/>
    <mergeCell ref="O2:P2"/>
    <mergeCell ref="Q2:R2"/>
    <mergeCell ref="S2:T2"/>
    <mergeCell ref="B1:B2"/>
    <mergeCell ref="E1:F2"/>
    <mergeCell ref="G1:H2"/>
    <mergeCell ref="A25:A27"/>
    <mergeCell ref="B25:B26"/>
    <mergeCell ref="C25:D26"/>
    <mergeCell ref="O25:T25"/>
    <mergeCell ref="O26:P26"/>
    <mergeCell ref="Q26:R26"/>
    <mergeCell ref="S26:T26"/>
    <mergeCell ref="G25:H26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68"/>
  <sheetViews>
    <sheetView workbookViewId="0">
      <selection activeCell="E6" sqref="E6:H6"/>
    </sheetView>
  </sheetViews>
  <sheetFormatPr defaultRowHeight="15"/>
  <cols>
    <col min="1" max="1" width="7.28515625" style="138" customWidth="1"/>
    <col min="2" max="2" width="135.140625" style="138" customWidth="1"/>
    <col min="3" max="3" width="13.85546875" style="138" customWidth="1"/>
    <col min="4" max="5" width="17" style="138" customWidth="1"/>
    <col min="6" max="6" width="14.140625" style="234" bestFit="1" customWidth="1"/>
    <col min="7" max="7" width="5.42578125" style="234" customWidth="1"/>
    <col min="8" max="8" width="12" bestFit="1" customWidth="1"/>
    <col min="9" max="9" width="11.28515625" bestFit="1" customWidth="1"/>
    <col min="10" max="10" width="8.28515625" style="459" bestFit="1" customWidth="1"/>
    <col min="11" max="11" width="11.42578125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11.85546875" customWidth="1"/>
    <col min="22" max="22" width="11.5703125" style="234" customWidth="1"/>
    <col min="23" max="23" width="11.42578125" bestFit="1" customWidth="1"/>
  </cols>
  <sheetData>
    <row r="1" spans="1:22" ht="15.75">
      <c r="C1" s="296">
        <v>2023</v>
      </c>
      <c r="D1" s="296">
        <v>2024</v>
      </c>
      <c r="E1" s="296">
        <v>2025</v>
      </c>
    </row>
    <row r="2" spans="1:22" s="30" customFormat="1">
      <c r="A2" s="138"/>
      <c r="B2" s="297" t="s">
        <v>189</v>
      </c>
      <c r="C2" s="138"/>
      <c r="D2" s="138"/>
      <c r="E2" s="138"/>
      <c r="F2" s="234"/>
      <c r="G2" s="234"/>
      <c r="J2" s="462"/>
      <c r="V2" s="234"/>
    </row>
    <row r="3" spans="1:22" s="30" customFormat="1" ht="15.75">
      <c r="A3" s="138"/>
      <c r="B3" s="298" t="s">
        <v>21</v>
      </c>
      <c r="C3" s="99">
        <v>6203100</v>
      </c>
      <c r="D3" s="356">
        <v>0</v>
      </c>
      <c r="E3" s="356">
        <v>0</v>
      </c>
      <c r="F3" s="235"/>
      <c r="G3" s="235"/>
      <c r="J3" s="462" t="s">
        <v>576</v>
      </c>
      <c r="K3" s="49">
        <v>787788</v>
      </c>
      <c r="V3" s="234"/>
    </row>
    <row r="4" spans="1:22" s="30" customFormat="1" ht="15.75">
      <c r="A4" s="138"/>
      <c r="B4" s="299" t="s">
        <v>108</v>
      </c>
      <c r="C4" s="99"/>
      <c r="D4" s="99"/>
      <c r="E4" s="99"/>
      <c r="F4" s="234"/>
      <c r="G4" s="234"/>
      <c r="J4" s="462" t="s">
        <v>577</v>
      </c>
      <c r="K4" s="49">
        <v>893700</v>
      </c>
      <c r="V4" s="234"/>
    </row>
    <row r="5" spans="1:22" s="30" customFormat="1" ht="31.5">
      <c r="A5" s="138"/>
      <c r="B5" s="251" t="s">
        <v>22</v>
      </c>
      <c r="C5" s="98">
        <v>246500</v>
      </c>
      <c r="D5" s="98">
        <v>254900</v>
      </c>
      <c r="E5" s="98"/>
      <c r="F5" s="235">
        <f>SUM(C5:D5)</f>
        <v>501400</v>
      </c>
      <c r="G5" s="235"/>
      <c r="H5" s="49"/>
      <c r="I5" s="49"/>
      <c r="J5" s="462" t="s">
        <v>578</v>
      </c>
      <c r="K5" s="49">
        <v>166692</v>
      </c>
      <c r="V5" s="234"/>
    </row>
    <row r="6" spans="1:22" s="30" customFormat="1" ht="15.75">
      <c r="A6" s="138"/>
      <c r="B6" s="251"/>
      <c r="C6" s="98">
        <v>184000</v>
      </c>
      <c r="D6" s="98">
        <v>184000</v>
      </c>
      <c r="E6" s="98"/>
      <c r="F6" s="234"/>
      <c r="G6" s="234"/>
      <c r="H6" s="545" t="s">
        <v>575</v>
      </c>
      <c r="I6" s="546" t="s">
        <v>285</v>
      </c>
      <c r="J6" s="546">
        <v>111</v>
      </c>
      <c r="K6" s="49">
        <f>K3+K4+K5</f>
        <v>1848180</v>
      </c>
      <c r="V6" s="234"/>
    </row>
    <row r="7" spans="1:22" s="30" customFormat="1" ht="15.75">
      <c r="A7" s="138"/>
      <c r="B7" s="251"/>
      <c r="C7" s="98">
        <v>56000</v>
      </c>
      <c r="D7" s="98">
        <v>56000</v>
      </c>
      <c r="E7" s="98"/>
      <c r="F7" s="234"/>
      <c r="G7" s="234"/>
      <c r="H7" s="545"/>
      <c r="I7" s="545"/>
      <c r="J7" s="546">
        <v>119</v>
      </c>
      <c r="K7" s="49">
        <f>K6*0.302</f>
        <v>558150.36</v>
      </c>
      <c r="V7" s="234"/>
    </row>
    <row r="8" spans="1:22" s="30" customFormat="1" ht="15.75">
      <c r="A8" s="138"/>
      <c r="B8" s="251"/>
      <c r="C8" s="99">
        <f>C5-C6-C7</f>
        <v>6500</v>
      </c>
      <c r="D8" s="99">
        <f>D5-D6-D7</f>
        <v>14900</v>
      </c>
      <c r="E8" s="99"/>
      <c r="F8" s="234"/>
      <c r="G8" s="234"/>
      <c r="J8" s="462"/>
      <c r="K8" s="464">
        <f>K6+K7</f>
        <v>2406330.36</v>
      </c>
      <c r="V8" s="234"/>
    </row>
    <row r="9" spans="1:22" s="30" customFormat="1" ht="47.25">
      <c r="A9" s="138"/>
      <c r="B9" s="300" t="s">
        <v>435</v>
      </c>
      <c r="C9" s="98">
        <v>1869792</v>
      </c>
      <c r="D9" s="98"/>
      <c r="E9" s="98"/>
      <c r="F9" s="578">
        <f>C3+C5+C9</f>
        <v>8319392</v>
      </c>
      <c r="G9" s="548"/>
      <c r="J9" s="462"/>
      <c r="V9" s="234"/>
    </row>
    <row r="10" spans="1:22" s="30" customFormat="1" ht="15.75">
      <c r="A10" s="138"/>
      <c r="B10" s="300" t="s">
        <v>237</v>
      </c>
      <c r="C10" s="510">
        <f>C9*100/130.2</f>
        <v>1436092.1658986176</v>
      </c>
      <c r="D10" s="98"/>
      <c r="E10" s="98"/>
      <c r="F10" s="234"/>
      <c r="G10" s="234"/>
      <c r="J10" s="462"/>
      <c r="V10" s="234"/>
    </row>
    <row r="11" spans="1:22" s="30" customFormat="1" ht="15.75">
      <c r="A11" s="138"/>
      <c r="B11" s="300" t="s">
        <v>238</v>
      </c>
      <c r="C11" s="510">
        <f>C9-C10</f>
        <v>433699.83410138241</v>
      </c>
      <c r="D11" s="98"/>
      <c r="E11" s="98"/>
      <c r="F11" s="234"/>
      <c r="G11" s="234"/>
      <c r="J11" s="462"/>
      <c r="V11" s="234"/>
    </row>
    <row r="12" spans="1:22" s="30" customFormat="1" ht="15.75">
      <c r="A12" s="138"/>
      <c r="B12" s="300" t="s">
        <v>451</v>
      </c>
      <c r="C12" s="98"/>
      <c r="D12" s="98"/>
      <c r="E12" s="98"/>
      <c r="F12" s="234"/>
      <c r="G12" s="234"/>
      <c r="J12" s="462"/>
      <c r="V12" s="234"/>
    </row>
    <row r="13" spans="1:22" s="500" customFormat="1" ht="15.75">
      <c r="A13" s="504"/>
      <c r="B13" s="511"/>
      <c r="C13" s="510"/>
      <c r="D13" s="510"/>
      <c r="E13" s="510"/>
      <c r="F13" s="505"/>
      <c r="G13" s="505"/>
      <c r="J13" s="506"/>
      <c r="K13" s="509"/>
      <c r="V13" s="505"/>
    </row>
    <row r="14" spans="1:22" s="549" customFormat="1" ht="31.5">
      <c r="B14" s="518" t="s">
        <v>569</v>
      </c>
      <c r="C14" s="519"/>
      <c r="D14" s="519"/>
      <c r="E14" s="519"/>
      <c r="F14" s="550"/>
      <c r="G14" s="550"/>
      <c r="J14" s="551"/>
      <c r="K14" s="552"/>
      <c r="V14" s="550"/>
    </row>
    <row r="15" spans="1:22" s="500" customFormat="1" ht="15.75">
      <c r="A15" s="504"/>
      <c r="B15" s="511"/>
      <c r="C15" s="510"/>
      <c r="D15" s="510"/>
      <c r="E15" s="510"/>
      <c r="F15" s="505"/>
      <c r="G15" s="505"/>
      <c r="J15" s="513"/>
      <c r="K15" s="514"/>
      <c r="V15" s="505"/>
    </row>
    <row r="16" spans="1:22" s="138" customFormat="1" ht="31.5">
      <c r="B16" s="300" t="s">
        <v>590</v>
      </c>
      <c r="C16" s="98"/>
      <c r="D16" s="98"/>
      <c r="E16" s="98"/>
      <c r="F16" s="458"/>
      <c r="G16" s="458"/>
      <c r="J16" s="495"/>
      <c r="K16" s="496"/>
      <c r="V16" s="458"/>
    </row>
    <row r="17" spans="1:23" s="504" customFormat="1" ht="15.75">
      <c r="B17" s="511" t="s">
        <v>595</v>
      </c>
      <c r="C17" s="510"/>
      <c r="D17" s="510"/>
      <c r="E17" s="510"/>
      <c r="F17" s="512"/>
      <c r="G17" s="512"/>
      <c r="J17" s="515"/>
      <c r="K17" s="514"/>
      <c r="V17" s="512"/>
    </row>
    <row r="18" spans="1:23" s="504" customFormat="1" ht="15.75">
      <c r="B18" s="511" t="s">
        <v>596</v>
      </c>
      <c r="C18" s="510"/>
      <c r="D18" s="510"/>
      <c r="E18" s="510"/>
      <c r="F18" s="512"/>
      <c r="G18" s="512"/>
      <c r="J18" s="515"/>
      <c r="K18" s="514"/>
      <c r="V18" s="512"/>
    </row>
    <row r="19" spans="1:23" s="500" customFormat="1" ht="15.75">
      <c r="A19" s="504"/>
      <c r="B19" s="511"/>
      <c r="C19" s="510"/>
      <c r="D19" s="510"/>
      <c r="E19" s="510"/>
      <c r="F19" s="505"/>
      <c r="G19" s="505"/>
      <c r="J19" s="516"/>
      <c r="K19" s="517"/>
      <c r="V19" s="505"/>
    </row>
    <row r="20" spans="1:23" s="30" customFormat="1" ht="31.5">
      <c r="A20" s="138"/>
      <c r="B20" s="308" t="s">
        <v>520</v>
      </c>
      <c r="C20" s="309"/>
      <c r="D20" s="309"/>
      <c r="E20" s="309"/>
      <c r="F20" s="234"/>
      <c r="G20" s="234"/>
      <c r="J20" s="547"/>
      <c r="V20" s="234"/>
    </row>
    <row r="21" spans="1:23" s="500" customFormat="1" ht="15.75">
      <c r="A21" s="504"/>
      <c r="B21" s="511"/>
      <c r="C21" s="510"/>
      <c r="D21" s="510"/>
      <c r="E21" s="510"/>
      <c r="F21" s="505"/>
      <c r="G21" s="505"/>
      <c r="J21" s="506"/>
      <c r="V21" s="505"/>
    </row>
    <row r="22" spans="1:23" s="500" customFormat="1" ht="58.5">
      <c r="A22" s="504"/>
      <c r="B22" s="520" t="s">
        <v>24</v>
      </c>
      <c r="C22" s="521">
        <f>C24+C32+C36+C40+C42+C44+C46+C48+C50+C52+C54+C56+C58+C60+C62+C64+C66</f>
        <v>4030817.6</v>
      </c>
      <c r="D22" s="521">
        <f>D24+D32+D36+D40+D42+D44+D46+D48+D50+D52+D54+D56+D58+D60+D62+D64+D66</f>
        <v>4030817.6</v>
      </c>
      <c r="E22" s="521">
        <f>E24+E32+E36+E40+E42+E44+E46+E48+E50+E52+E54+E56+E58+E60+E62+E64+E66</f>
        <v>4030817.6</v>
      </c>
      <c r="F22" s="508">
        <f>SUM(C22:D22)</f>
        <v>8061635.2000000002</v>
      </c>
      <c r="G22" s="508"/>
      <c r="H22" s="509"/>
      <c r="I22" s="509"/>
      <c r="J22" s="506"/>
      <c r="V22" s="505"/>
    </row>
    <row r="23" spans="1:23" s="527" customFormat="1" ht="9.75" customHeight="1">
      <c r="A23" s="522"/>
      <c r="B23" s="523"/>
      <c r="C23" s="524"/>
      <c r="D23" s="524"/>
      <c r="E23" s="524"/>
      <c r="F23" s="525"/>
      <c r="G23" s="526"/>
      <c r="J23" s="528"/>
      <c r="V23" s="525"/>
    </row>
    <row r="24" spans="1:23" s="250" customFormat="1" ht="17.25" customHeight="1">
      <c r="A24" s="529"/>
      <c r="B24" s="530" t="s">
        <v>241</v>
      </c>
      <c r="C24" s="531">
        <v>817300.6</v>
      </c>
      <c r="D24" s="531">
        <v>817300.6</v>
      </c>
      <c r="E24" s="531">
        <v>817300.6</v>
      </c>
      <c r="F24" s="532"/>
      <c r="G24" s="533"/>
      <c r="J24" s="534"/>
    </row>
    <row r="25" spans="1:23" s="30" customFormat="1" ht="18.75">
      <c r="A25" s="138"/>
      <c r="B25" s="348" t="s">
        <v>237</v>
      </c>
      <c r="C25" s="349">
        <f>F25*100/130.2</f>
        <v>509508.11059907847</v>
      </c>
      <c r="D25" s="349">
        <f>C25</f>
        <v>509508.11059907847</v>
      </c>
      <c r="E25" s="349">
        <f>C25</f>
        <v>509508.11059907847</v>
      </c>
      <c r="F25" s="360">
        <v>663379.56000000006</v>
      </c>
      <c r="G25" s="235"/>
      <c r="H25" s="49"/>
      <c r="I25" s="235"/>
      <c r="J25" s="462"/>
    </row>
    <row r="26" spans="1:23" s="30" customFormat="1" ht="15.75" customHeight="1">
      <c r="A26" s="138"/>
      <c r="B26" s="348" t="s">
        <v>238</v>
      </c>
      <c r="C26" s="349">
        <f>F25-C25</f>
        <v>153871.44940092159</v>
      </c>
      <c r="D26" s="349">
        <f t="shared" ref="D26:D27" si="0">C26</f>
        <v>153871.44940092159</v>
      </c>
      <c r="E26" s="349">
        <f t="shared" ref="E26:E27" si="1">C26</f>
        <v>153871.44940092159</v>
      </c>
      <c r="F26" s="235"/>
      <c r="G26" s="235"/>
      <c r="H26" s="48"/>
      <c r="I26" s="235"/>
      <c r="J26" s="462"/>
      <c r="U26" s="467"/>
    </row>
    <row r="27" spans="1:23" s="30" customFormat="1" ht="15.75" customHeight="1">
      <c r="A27" s="138"/>
      <c r="B27" s="361" t="s">
        <v>560</v>
      </c>
      <c r="C27" s="349">
        <f>C24-C25-C26-C28</f>
        <v>153921.03999999992</v>
      </c>
      <c r="D27" s="349">
        <f t="shared" si="0"/>
        <v>153921.03999999992</v>
      </c>
      <c r="E27" s="349">
        <f t="shared" si="1"/>
        <v>153921.03999999992</v>
      </c>
      <c r="F27" s="235"/>
      <c r="G27" s="235"/>
      <c r="H27" s="48"/>
      <c r="I27" s="235"/>
      <c r="J27" s="462"/>
      <c r="U27" s="468"/>
    </row>
    <row r="28" spans="1:23" s="500" customFormat="1" ht="15.75">
      <c r="A28" s="504"/>
      <c r="B28" s="367" t="s">
        <v>561</v>
      </c>
      <c r="C28" s="535"/>
      <c r="D28" s="535"/>
      <c r="E28" s="535"/>
      <c r="F28" s="508"/>
      <c r="G28" s="508"/>
      <c r="J28" s="506"/>
      <c r="U28" s="536"/>
    </row>
    <row r="29" spans="1:23" s="500" customFormat="1" ht="15.75">
      <c r="A29" s="504"/>
      <c r="B29" s="367" t="s">
        <v>562</v>
      </c>
      <c r="C29" s="535"/>
      <c r="D29" s="535"/>
      <c r="E29" s="535"/>
      <c r="F29" s="508"/>
      <c r="G29" s="508"/>
      <c r="J29" s="506"/>
    </row>
    <row r="30" spans="1:23" s="500" customFormat="1" ht="15.75">
      <c r="A30" s="504"/>
      <c r="B30" s="367" t="s">
        <v>563</v>
      </c>
      <c r="C30" s="535"/>
      <c r="D30" s="535"/>
      <c r="E30" s="535"/>
      <c r="F30" s="508"/>
      <c r="G30" s="508"/>
      <c r="J30" s="506"/>
      <c r="U30" s="505"/>
      <c r="V30" s="505"/>
      <c r="W30" s="505"/>
    </row>
    <row r="31" spans="1:23" s="539" customFormat="1" ht="15.75">
      <c r="A31" s="537"/>
      <c r="B31" s="443"/>
      <c r="C31" s="510"/>
      <c r="D31" s="510"/>
      <c r="E31" s="510"/>
      <c r="F31" s="538"/>
      <c r="G31" s="538"/>
      <c r="J31" s="540"/>
      <c r="U31" s="541"/>
      <c r="V31" s="541"/>
      <c r="W31" s="538"/>
    </row>
    <row r="32" spans="1:23" s="26" customFormat="1" ht="31.5">
      <c r="A32" s="135"/>
      <c r="B32" s="346" t="s">
        <v>236</v>
      </c>
      <c r="C32" s="351"/>
      <c r="D32" s="351"/>
      <c r="E32" s="351"/>
      <c r="F32" s="215"/>
      <c r="G32" s="236"/>
      <c r="J32" s="461"/>
      <c r="U32" s="215"/>
      <c r="V32" s="215"/>
      <c r="W32" s="215"/>
    </row>
    <row r="33" spans="1:25" s="30" customFormat="1" ht="15.75">
      <c r="A33" s="138"/>
      <c r="B33" s="348" t="s">
        <v>237</v>
      </c>
      <c r="C33" s="349">
        <f>C32*100/130.2</f>
        <v>0</v>
      </c>
      <c r="D33" s="350"/>
      <c r="E33" s="350"/>
      <c r="F33" s="234"/>
      <c r="G33" s="235"/>
      <c r="J33" s="462"/>
      <c r="V33" s="234"/>
    </row>
    <row r="34" spans="1:25" s="30" customFormat="1" ht="15.75">
      <c r="A34" s="138"/>
      <c r="B34" s="348" t="s">
        <v>238</v>
      </c>
      <c r="C34" s="349">
        <f>C32-C33</f>
        <v>0</v>
      </c>
      <c r="D34" s="350"/>
      <c r="E34" s="350"/>
      <c r="F34" s="234"/>
      <c r="G34" s="235"/>
      <c r="J34" s="462"/>
      <c r="V34" s="234"/>
    </row>
    <row r="35" spans="1:25" s="539" customFormat="1" ht="15.75">
      <c r="A35" s="537"/>
      <c r="B35" s="443"/>
      <c r="C35" s="507"/>
      <c r="D35" s="507"/>
      <c r="E35" s="507"/>
      <c r="F35" s="541"/>
      <c r="G35" s="538"/>
      <c r="J35" s="540"/>
      <c r="V35" s="541"/>
    </row>
    <row r="36" spans="1:25" s="26" customFormat="1" ht="63">
      <c r="A36" s="135"/>
      <c r="B36" s="346" t="s">
        <v>239</v>
      </c>
      <c r="C36" s="347">
        <v>0</v>
      </c>
      <c r="D36" s="347">
        <f>D37+D38</f>
        <v>0</v>
      </c>
      <c r="E36" s="347">
        <f>E37+E38</f>
        <v>0</v>
      </c>
      <c r="F36" s="239"/>
      <c r="G36" s="236"/>
      <c r="J36" s="461"/>
      <c r="U36" s="469"/>
      <c r="V36" s="469"/>
      <c r="W36" s="470"/>
      <c r="X36" s="470"/>
      <c r="Y36" s="470"/>
    </row>
    <row r="37" spans="1:25" s="30" customFormat="1" ht="15.75">
      <c r="A37" s="138"/>
      <c r="B37" s="348" t="s">
        <v>237</v>
      </c>
      <c r="C37" s="349">
        <f>C36*100/130.2</f>
        <v>0</v>
      </c>
      <c r="D37" s="350"/>
      <c r="E37" s="350"/>
      <c r="F37" s="240"/>
      <c r="G37" s="235"/>
      <c r="J37" s="462"/>
      <c r="U37" s="304"/>
      <c r="V37" s="304"/>
      <c r="W37" s="471"/>
      <c r="X37" s="471"/>
      <c r="Y37" s="471"/>
    </row>
    <row r="38" spans="1:25" s="30" customFormat="1" ht="15.75">
      <c r="A38" s="138"/>
      <c r="B38" s="348" t="s">
        <v>238</v>
      </c>
      <c r="C38" s="349">
        <f>C36-C37</f>
        <v>0</v>
      </c>
      <c r="D38" s="350"/>
      <c r="E38" s="350"/>
      <c r="F38" s="240"/>
      <c r="G38" s="235"/>
      <c r="J38" s="462"/>
      <c r="U38" s="469"/>
      <c r="V38" s="469"/>
      <c r="W38" s="471"/>
      <c r="X38" s="471"/>
      <c r="Y38" s="471"/>
    </row>
    <row r="39" spans="1:25" s="539" customFormat="1" ht="9.75" customHeight="1">
      <c r="A39" s="537"/>
      <c r="B39" s="443"/>
      <c r="C39" s="507"/>
      <c r="D39" s="507"/>
      <c r="E39" s="507"/>
      <c r="F39" s="542"/>
      <c r="G39" s="538"/>
      <c r="J39" s="540"/>
      <c r="V39" s="541"/>
    </row>
    <row r="40" spans="1:25" s="26" customFormat="1" ht="15.75">
      <c r="A40" s="135"/>
      <c r="B40" s="346" t="s">
        <v>240</v>
      </c>
      <c r="C40" s="347">
        <v>1200000</v>
      </c>
      <c r="D40" s="347">
        <v>1200000</v>
      </c>
      <c r="E40" s="347">
        <v>1200000</v>
      </c>
      <c r="F40" s="239"/>
      <c r="G40" s="236"/>
      <c r="J40" s="461"/>
      <c r="V40" s="215"/>
    </row>
    <row r="41" spans="1:25" s="527" customFormat="1" ht="9.75" customHeight="1">
      <c r="A41" s="522"/>
      <c r="B41" s="523"/>
      <c r="C41" s="543"/>
      <c r="D41" s="543"/>
      <c r="E41" s="543"/>
      <c r="F41" s="544"/>
      <c r="G41" s="526"/>
      <c r="J41" s="528"/>
      <c r="V41" s="525"/>
    </row>
    <row r="42" spans="1:25" s="26" customFormat="1" ht="15.75">
      <c r="A42" s="135"/>
      <c r="B42" s="346" t="s">
        <v>602</v>
      </c>
      <c r="C42" s="347">
        <v>335000</v>
      </c>
      <c r="D42" s="347">
        <v>335000</v>
      </c>
      <c r="E42" s="347">
        <v>335000</v>
      </c>
      <c r="F42" s="239"/>
      <c r="G42" s="236"/>
      <c r="J42" s="461"/>
      <c r="V42" s="215"/>
    </row>
    <row r="43" spans="1:25" s="527" customFormat="1" ht="9.75" customHeight="1">
      <c r="A43" s="522"/>
      <c r="B43" s="523"/>
      <c r="C43" s="524"/>
      <c r="D43" s="524"/>
      <c r="E43" s="524"/>
      <c r="F43" s="544"/>
      <c r="G43" s="526"/>
      <c r="J43" s="528"/>
      <c r="V43" s="525"/>
    </row>
    <row r="44" spans="1:25" s="26" customFormat="1" ht="31.5">
      <c r="A44" s="135"/>
      <c r="B44" s="346" t="s">
        <v>566</v>
      </c>
      <c r="C44" s="347">
        <v>450000</v>
      </c>
      <c r="D44" s="347">
        <v>357005</v>
      </c>
      <c r="E44" s="347">
        <v>357005</v>
      </c>
      <c r="F44" s="239"/>
      <c r="G44" s="236"/>
      <c r="H44" s="48"/>
      <c r="J44" s="461"/>
      <c r="K44" s="48"/>
      <c r="M44" s="48"/>
      <c r="N44" s="48"/>
      <c r="P44" s="48"/>
      <c r="Q44" s="48"/>
      <c r="S44" s="48"/>
      <c r="V44" s="215"/>
    </row>
    <row r="45" spans="1:25" s="527" customFormat="1" ht="15.75">
      <c r="A45" s="522"/>
      <c r="B45" s="443"/>
      <c r="C45" s="510"/>
      <c r="D45" s="510"/>
      <c r="E45" s="510"/>
      <c r="F45" s="544"/>
      <c r="G45" s="526"/>
      <c r="J45" s="528"/>
      <c r="K45" s="532"/>
      <c r="M45" s="532"/>
      <c r="N45" s="532"/>
      <c r="Q45" s="532"/>
      <c r="V45" s="525"/>
    </row>
    <row r="46" spans="1:25" s="26" customFormat="1" ht="31.5">
      <c r="A46" s="135"/>
      <c r="B46" s="346" t="s">
        <v>601</v>
      </c>
      <c r="C46" s="347">
        <v>695736</v>
      </c>
      <c r="D46" s="347">
        <v>788731</v>
      </c>
      <c r="E46" s="347">
        <v>788731</v>
      </c>
      <c r="F46" s="239"/>
      <c r="G46" s="236"/>
      <c r="H46" s="48"/>
      <c r="J46" s="463"/>
      <c r="K46" s="48"/>
      <c r="M46" s="48"/>
      <c r="N46" s="48"/>
      <c r="P46" s="48"/>
      <c r="Q46" s="48"/>
      <c r="S46" s="48"/>
      <c r="V46" s="215"/>
    </row>
    <row r="47" spans="1:25" s="527" customFormat="1" ht="20.25" customHeight="1">
      <c r="A47" s="522"/>
      <c r="B47" s="523"/>
      <c r="C47" s="543"/>
      <c r="D47" s="543"/>
      <c r="E47" s="543"/>
      <c r="F47" s="544"/>
      <c r="G47" s="526"/>
      <c r="H47" s="532"/>
      <c r="I47" s="564"/>
      <c r="J47" s="528"/>
      <c r="K47" s="532"/>
      <c r="M47" s="532"/>
      <c r="N47" s="532"/>
      <c r="Q47" s="532"/>
      <c r="V47" s="525"/>
    </row>
    <row r="48" spans="1:25" s="26" customFormat="1" ht="15.75">
      <c r="A48" s="135"/>
      <c r="B48" s="346" t="s">
        <v>368</v>
      </c>
      <c r="C48" s="347">
        <v>322781</v>
      </c>
      <c r="D48" s="347">
        <v>322781</v>
      </c>
      <c r="E48" s="347">
        <v>322781</v>
      </c>
      <c r="F48" s="239"/>
      <c r="G48" s="236"/>
      <c r="I48" s="565"/>
      <c r="J48" s="461"/>
      <c r="K48" s="48"/>
      <c r="M48" s="48"/>
      <c r="N48" s="48"/>
      <c r="P48" s="48"/>
      <c r="Q48" s="48"/>
      <c r="V48" s="215"/>
    </row>
    <row r="49" spans="1:22" s="527" customFormat="1" ht="9.75" customHeight="1">
      <c r="A49" s="522"/>
      <c r="B49" s="443"/>
      <c r="C49" s="510"/>
      <c r="D49" s="510"/>
      <c r="E49" s="510"/>
      <c r="F49" s="544"/>
      <c r="G49" s="526"/>
      <c r="J49" s="528"/>
      <c r="V49" s="525"/>
    </row>
    <row r="50" spans="1:22" s="26" customFormat="1" ht="15.75">
      <c r="A50" s="135"/>
      <c r="B50" s="346" t="s">
        <v>360</v>
      </c>
      <c r="C50" s="351">
        <v>210000</v>
      </c>
      <c r="D50" s="351">
        <v>210000</v>
      </c>
      <c r="E50" s="351">
        <v>210000</v>
      </c>
      <c r="F50" s="239"/>
      <c r="G50" s="236"/>
      <c r="J50" s="461"/>
      <c r="V50" s="215"/>
    </row>
    <row r="51" spans="1:22" s="527" customFormat="1" ht="15.75">
      <c r="A51" s="522"/>
      <c r="B51" s="523"/>
      <c r="C51" s="524"/>
      <c r="D51" s="524"/>
      <c r="E51" s="524"/>
      <c r="F51" s="544"/>
      <c r="G51" s="526"/>
      <c r="I51" s="566"/>
      <c r="J51" s="528"/>
      <c r="V51" s="525"/>
    </row>
    <row r="52" spans="1:22" s="216" customFormat="1" ht="15.75">
      <c r="A52" s="303"/>
      <c r="B52" s="346" t="s">
        <v>452</v>
      </c>
      <c r="C52" s="351">
        <v>0</v>
      </c>
      <c r="D52" s="351">
        <v>0</v>
      </c>
      <c r="E52" s="351">
        <v>0</v>
      </c>
      <c r="F52" s="241"/>
      <c r="G52" s="238"/>
      <c r="J52" s="460"/>
      <c r="V52" s="237"/>
    </row>
    <row r="53" spans="1:22" s="527" customFormat="1" ht="15.75">
      <c r="A53" s="522"/>
      <c r="B53" s="523"/>
      <c r="C53" s="524"/>
      <c r="D53" s="524"/>
      <c r="E53" s="524"/>
      <c r="F53" s="544"/>
      <c r="G53" s="526"/>
      <c r="J53" s="528"/>
      <c r="V53" s="525"/>
    </row>
    <row r="54" spans="1:22" s="216" customFormat="1" ht="15.75">
      <c r="A54" s="303"/>
      <c r="B54" s="137" t="s">
        <v>453</v>
      </c>
      <c r="C54" s="302"/>
      <c r="D54" s="302"/>
      <c r="E54" s="302"/>
      <c r="F54" s="241"/>
      <c r="G54" s="238"/>
      <c r="J54" s="460"/>
      <c r="V54" s="237"/>
    </row>
    <row r="55" spans="1:22" s="527" customFormat="1" ht="8.25" customHeight="1">
      <c r="A55" s="522"/>
      <c r="B55" s="523"/>
      <c r="C55" s="524"/>
      <c r="D55" s="524"/>
      <c r="E55" s="524"/>
      <c r="F55" s="544"/>
      <c r="G55" s="526"/>
      <c r="J55" s="528"/>
      <c r="V55" s="525"/>
    </row>
    <row r="56" spans="1:22" s="216" customFormat="1" ht="15.75">
      <c r="A56" s="303"/>
      <c r="B56" s="137" t="s">
        <v>514</v>
      </c>
      <c r="C56" s="302"/>
      <c r="D56" s="302"/>
      <c r="E56" s="302"/>
      <c r="F56" s="241"/>
      <c r="G56" s="238"/>
      <c r="J56" s="460"/>
      <c r="V56" s="237"/>
    </row>
    <row r="57" spans="1:22" s="527" customFormat="1" ht="7.5" customHeight="1">
      <c r="A57" s="522"/>
      <c r="B57" s="523"/>
      <c r="C57" s="524"/>
      <c r="D57" s="524"/>
      <c r="E57" s="524"/>
      <c r="F57" s="544"/>
      <c r="G57" s="526"/>
      <c r="J57" s="528"/>
      <c r="V57" s="525"/>
    </row>
    <row r="58" spans="1:22" s="216" customFormat="1" ht="15.75">
      <c r="A58" s="303"/>
      <c r="B58" s="137" t="s">
        <v>525</v>
      </c>
      <c r="C58" s="302"/>
      <c r="D58" s="302"/>
      <c r="E58" s="302"/>
      <c r="F58" s="241"/>
      <c r="G58" s="238"/>
      <c r="J58" s="460"/>
      <c r="V58" s="237"/>
    </row>
    <row r="59" spans="1:22" s="527" customFormat="1" ht="9" customHeight="1">
      <c r="A59" s="522"/>
      <c r="B59" s="523"/>
      <c r="C59" s="524"/>
      <c r="D59" s="524"/>
      <c r="E59" s="524"/>
      <c r="F59" s="544"/>
      <c r="G59" s="526"/>
      <c r="J59" s="528"/>
      <c r="V59" s="525"/>
    </row>
    <row r="60" spans="1:22" s="527" customFormat="1" ht="15.75">
      <c r="A60" s="522"/>
      <c r="B60" s="523" t="s">
        <v>526</v>
      </c>
      <c r="C60" s="524"/>
      <c r="D60" s="524"/>
      <c r="E60" s="524"/>
      <c r="F60" s="544"/>
      <c r="G60" s="526"/>
      <c r="J60" s="528"/>
      <c r="V60" s="525"/>
    </row>
    <row r="61" spans="1:22" s="527" customFormat="1" ht="8.25" customHeight="1">
      <c r="A61" s="522"/>
      <c r="B61" s="523"/>
      <c r="C61" s="524"/>
      <c r="D61" s="524"/>
      <c r="E61" s="524"/>
      <c r="F61" s="544"/>
      <c r="G61" s="526"/>
      <c r="J61" s="528"/>
      <c r="V61" s="525"/>
    </row>
    <row r="62" spans="1:22" s="216" customFormat="1" ht="15.75">
      <c r="A62" s="303"/>
      <c r="B62" s="137" t="s">
        <v>527</v>
      </c>
      <c r="C62" s="302"/>
      <c r="D62" s="302"/>
      <c r="E62" s="302"/>
      <c r="F62" s="241"/>
      <c r="G62" s="238"/>
      <c r="J62" s="460"/>
      <c r="V62" s="237"/>
    </row>
    <row r="63" spans="1:22" s="527" customFormat="1" ht="9.75" customHeight="1">
      <c r="A63" s="522"/>
      <c r="B63" s="523"/>
      <c r="C63" s="524"/>
      <c r="D63" s="524"/>
      <c r="E63" s="524"/>
      <c r="F63" s="544"/>
      <c r="G63" s="526"/>
      <c r="J63" s="528"/>
      <c r="V63" s="525"/>
    </row>
    <row r="64" spans="1:22" s="216" customFormat="1" ht="15.75">
      <c r="A64" s="303"/>
      <c r="B64" s="137" t="s">
        <v>542</v>
      </c>
      <c r="C64" s="302"/>
      <c r="D64" s="302"/>
      <c r="E64" s="302"/>
      <c r="F64" s="241"/>
      <c r="G64" s="238"/>
      <c r="J64" s="460"/>
      <c r="V64" s="237"/>
    </row>
    <row r="65" spans="1:22" s="527" customFormat="1" ht="9.75" customHeight="1">
      <c r="A65" s="522"/>
      <c r="B65" s="523"/>
      <c r="C65" s="524"/>
      <c r="D65" s="524"/>
      <c r="E65" s="524"/>
      <c r="F65" s="544"/>
      <c r="G65" s="526"/>
      <c r="J65" s="528"/>
      <c r="V65" s="525"/>
    </row>
    <row r="66" spans="1:22" s="26" customFormat="1" ht="15.75">
      <c r="A66" s="135"/>
      <c r="B66" s="137" t="s">
        <v>250</v>
      </c>
      <c r="C66" s="302">
        <v>0</v>
      </c>
      <c r="D66" s="302">
        <v>0</v>
      </c>
      <c r="E66" s="302">
        <v>0</v>
      </c>
      <c r="F66" s="239"/>
      <c r="G66" s="236"/>
      <c r="J66" s="461"/>
      <c r="V66" s="215"/>
    </row>
    <row r="67" spans="1:22" s="500" customFormat="1">
      <c r="A67" s="504"/>
      <c r="B67" s="504"/>
      <c r="C67" s="504"/>
      <c r="D67" s="504"/>
      <c r="E67" s="504"/>
      <c r="F67" s="505"/>
      <c r="G67" s="505"/>
      <c r="J67" s="506"/>
      <c r="V67" s="505"/>
    </row>
    <row r="68" spans="1:22" s="30" customFormat="1" ht="15.75">
      <c r="A68" s="138"/>
      <c r="B68" s="304" t="s">
        <v>226</v>
      </c>
      <c r="C68" s="503">
        <v>27491.279999999999</v>
      </c>
      <c r="D68" s="305"/>
      <c r="E68" s="305"/>
      <c r="F68" s="234"/>
      <c r="G68" s="234"/>
      <c r="J68" s="462"/>
      <c r="V68" s="234"/>
    </row>
  </sheetData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E58"/>
  <sheetViews>
    <sheetView workbookViewId="0">
      <selection activeCell="E6" sqref="E6:H6"/>
    </sheetView>
  </sheetViews>
  <sheetFormatPr defaultRowHeight="15.75"/>
  <cols>
    <col min="1" max="1" width="53.28515625" style="269" customWidth="1"/>
    <col min="2" max="2" width="22.140625" style="269" customWidth="1"/>
    <col min="3" max="3" width="22.140625" style="269" hidden="1" customWidth="1"/>
    <col min="4" max="4" width="10.7109375" style="267" hidden="1" customWidth="1"/>
    <col min="5" max="5" width="20.140625" style="270" customWidth="1"/>
  </cols>
  <sheetData>
    <row r="2" spans="1:5" ht="23.25" customHeight="1">
      <c r="A2" s="615" t="s">
        <v>633</v>
      </c>
      <c r="B2" s="615"/>
      <c r="C2" s="616" t="s">
        <v>477</v>
      </c>
      <c r="D2" s="616"/>
      <c r="E2" s="494" t="s">
        <v>548</v>
      </c>
    </row>
    <row r="3" spans="1:5">
      <c r="B3" s="271"/>
      <c r="C3" s="271"/>
      <c r="D3" s="272"/>
    </row>
    <row r="4" spans="1:5" s="231" customFormat="1" ht="21">
      <c r="A4" s="273" t="s">
        <v>467</v>
      </c>
      <c r="B4" s="251"/>
      <c r="C4" s="274"/>
      <c r="D4" s="267"/>
      <c r="E4" s="274">
        <f>E6+E24++E9+E35</f>
        <v>3150000</v>
      </c>
    </row>
    <row r="5" spans="1:5">
      <c r="A5" s="251"/>
      <c r="B5" s="251"/>
      <c r="C5" s="252"/>
      <c r="E5" s="252"/>
    </row>
    <row r="6" spans="1:5" s="250" customFormat="1">
      <c r="A6" s="275" t="s">
        <v>307</v>
      </c>
      <c r="B6" s="275"/>
      <c r="C6" s="276"/>
      <c r="D6" s="277"/>
      <c r="E6" s="276">
        <v>200000</v>
      </c>
    </row>
    <row r="7" spans="1:5">
      <c r="A7" s="251" t="s">
        <v>650</v>
      </c>
      <c r="B7" s="251"/>
      <c r="C7" s="252"/>
      <c r="E7" s="252"/>
    </row>
    <row r="8" spans="1:5">
      <c r="A8" s="251"/>
      <c r="B8" s="251"/>
      <c r="C8" s="252"/>
      <c r="E8" s="252"/>
    </row>
    <row r="9" spans="1:5" s="250" customFormat="1">
      <c r="A9" s="275" t="s">
        <v>308</v>
      </c>
      <c r="B9" s="275"/>
      <c r="C9" s="276"/>
      <c r="D9" s="277"/>
      <c r="E9" s="276">
        <f>SUM(E11:E23)</f>
        <v>1300000</v>
      </c>
    </row>
    <row r="10" spans="1:5" s="250" customFormat="1">
      <c r="A10" s="617" t="s">
        <v>370</v>
      </c>
      <c r="B10" s="501" t="s">
        <v>632</v>
      </c>
      <c r="C10" s="498"/>
      <c r="D10" s="502"/>
      <c r="E10" s="498">
        <f>SUM(E11:E15)</f>
        <v>200000</v>
      </c>
    </row>
    <row r="11" spans="1:5" s="26" customFormat="1">
      <c r="A11" s="618"/>
      <c r="B11" s="251" t="s">
        <v>640</v>
      </c>
      <c r="C11" s="612"/>
      <c r="D11" s="267"/>
      <c r="E11" s="252">
        <v>50000</v>
      </c>
    </row>
    <row r="12" spans="1:5" s="26" customFormat="1">
      <c r="A12" s="618"/>
      <c r="B12" s="251" t="s">
        <v>645</v>
      </c>
      <c r="C12" s="613"/>
      <c r="D12" s="267"/>
      <c r="E12" s="252">
        <v>50000</v>
      </c>
    </row>
    <row r="13" spans="1:5" s="26" customFormat="1">
      <c r="A13" s="618"/>
      <c r="B13" s="251" t="s">
        <v>646</v>
      </c>
      <c r="C13" s="613"/>
      <c r="D13" s="267"/>
      <c r="E13" s="252">
        <v>40000</v>
      </c>
    </row>
    <row r="14" spans="1:5" s="26" customFormat="1">
      <c r="A14" s="618"/>
      <c r="B14" s="251" t="s">
        <v>648</v>
      </c>
      <c r="C14" s="613"/>
      <c r="D14" s="267"/>
      <c r="E14" s="252">
        <v>30000</v>
      </c>
    </row>
    <row r="15" spans="1:5">
      <c r="A15" s="619"/>
      <c r="B15" s="251" t="s">
        <v>649</v>
      </c>
      <c r="C15" s="614"/>
      <c r="E15" s="252">
        <v>30000</v>
      </c>
    </row>
    <row r="16" spans="1:5">
      <c r="A16" s="278" t="s">
        <v>309</v>
      </c>
      <c r="B16" s="251"/>
      <c r="C16" s="279"/>
      <c r="E16" s="279">
        <v>200000</v>
      </c>
    </row>
    <row r="17" spans="1:5">
      <c r="A17" s="251" t="s">
        <v>634</v>
      </c>
      <c r="B17" s="251"/>
      <c r="C17" s="252"/>
      <c r="E17" s="252"/>
    </row>
    <row r="18" spans="1:5">
      <c r="A18" s="251" t="s">
        <v>461</v>
      </c>
      <c r="B18" s="251"/>
      <c r="C18" s="252"/>
      <c r="E18" s="252">
        <v>50000</v>
      </c>
    </row>
    <row r="19" spans="1:5" ht="31.5">
      <c r="A19" s="251" t="s">
        <v>310</v>
      </c>
      <c r="B19" s="251"/>
      <c r="C19" s="252"/>
      <c r="E19" s="252">
        <v>350000</v>
      </c>
    </row>
    <row r="20" spans="1:5">
      <c r="A20" s="251" t="s">
        <v>631</v>
      </c>
      <c r="B20" s="251"/>
      <c r="C20" s="252"/>
      <c r="E20" s="252">
        <v>200000</v>
      </c>
    </row>
    <row r="21" spans="1:5">
      <c r="A21" s="251" t="s">
        <v>462</v>
      </c>
      <c r="B21" s="251"/>
      <c r="C21" s="252"/>
      <c r="E21" s="252">
        <v>200000</v>
      </c>
    </row>
    <row r="22" spans="1:5">
      <c r="A22" s="251" t="s">
        <v>436</v>
      </c>
      <c r="B22" s="251"/>
      <c r="C22" s="252"/>
      <c r="E22" s="252">
        <v>100000</v>
      </c>
    </row>
    <row r="23" spans="1:5">
      <c r="A23" s="139"/>
      <c r="B23" s="139"/>
      <c r="C23" s="252"/>
      <c r="E23" s="252"/>
    </row>
    <row r="24" spans="1:5" s="250" customFormat="1">
      <c r="A24" s="275" t="s">
        <v>311</v>
      </c>
      <c r="B24" s="275"/>
      <c r="C24" s="280"/>
      <c r="D24" s="277"/>
      <c r="E24" s="280">
        <f>SUM(E26:E33)</f>
        <v>900000</v>
      </c>
    </row>
    <row r="25" spans="1:5" s="500" customFormat="1">
      <c r="A25" s="609" t="s">
        <v>463</v>
      </c>
      <c r="B25" s="501" t="s">
        <v>632</v>
      </c>
      <c r="C25" s="498"/>
      <c r="D25" s="502"/>
      <c r="E25" s="498">
        <f>SUM(E26:E29)</f>
        <v>550000</v>
      </c>
    </row>
    <row r="26" spans="1:5">
      <c r="A26" s="610"/>
      <c r="B26" s="251" t="s">
        <v>635</v>
      </c>
      <c r="C26" s="252"/>
      <c r="E26" s="252">
        <v>150000</v>
      </c>
    </row>
    <row r="27" spans="1:5">
      <c r="A27" s="610"/>
      <c r="B27" s="251" t="s">
        <v>636</v>
      </c>
      <c r="C27" s="252"/>
      <c r="E27" s="252">
        <v>150000</v>
      </c>
    </row>
    <row r="28" spans="1:5" ht="20.25" customHeight="1">
      <c r="A28" s="610"/>
      <c r="B28" s="251" t="s">
        <v>637</v>
      </c>
      <c r="C28" s="252"/>
      <c r="E28" s="252">
        <v>150000</v>
      </c>
    </row>
    <row r="29" spans="1:5">
      <c r="A29" s="611"/>
      <c r="B29" s="251" t="s">
        <v>638</v>
      </c>
      <c r="C29" s="252"/>
      <c r="E29" s="252">
        <v>100000</v>
      </c>
    </row>
    <row r="30" spans="1:5">
      <c r="A30" s="474"/>
      <c r="B30" s="139"/>
      <c r="C30" s="476"/>
      <c r="D30" s="304"/>
      <c r="E30" s="476"/>
    </row>
    <row r="31" spans="1:5" ht="31.5">
      <c r="A31" s="251" t="s">
        <v>530</v>
      </c>
      <c r="B31" s="251"/>
      <c r="C31" s="252"/>
      <c r="E31" s="252">
        <v>50000</v>
      </c>
    </row>
    <row r="32" spans="1:5">
      <c r="A32" s="251" t="s">
        <v>549</v>
      </c>
      <c r="B32" s="251"/>
      <c r="C32" s="252"/>
      <c r="E32" s="252">
        <v>50000</v>
      </c>
    </row>
    <row r="33" spans="1:5">
      <c r="A33" s="251" t="s">
        <v>550</v>
      </c>
      <c r="B33" s="251"/>
      <c r="C33" s="252"/>
      <c r="E33" s="252">
        <v>250000</v>
      </c>
    </row>
    <row r="34" spans="1:5">
      <c r="A34" s="251"/>
      <c r="B34" s="251"/>
      <c r="C34" s="252"/>
      <c r="E34" s="252"/>
    </row>
    <row r="35" spans="1:5" s="249" customFormat="1" ht="21">
      <c r="A35" s="273" t="s">
        <v>466</v>
      </c>
      <c r="B35" s="273"/>
      <c r="C35" s="274"/>
      <c r="D35" s="272"/>
      <c r="E35" s="274">
        <f>E36+E45</f>
        <v>750000</v>
      </c>
    </row>
    <row r="36" spans="1:5" s="249" customFormat="1" ht="21">
      <c r="A36" s="281" t="s">
        <v>308</v>
      </c>
      <c r="B36" s="282"/>
      <c r="C36" s="283"/>
      <c r="D36" s="284"/>
      <c r="E36" s="283">
        <f>SUM(E38:E44)</f>
        <v>400000</v>
      </c>
    </row>
    <row r="37" spans="1:5" s="500" customFormat="1">
      <c r="A37" s="499" t="s">
        <v>312</v>
      </c>
      <c r="B37" s="501" t="s">
        <v>632</v>
      </c>
      <c r="C37" s="498"/>
      <c r="D37" s="502"/>
      <c r="E37" s="498">
        <f>SUM(E38:E40)</f>
        <v>250000</v>
      </c>
    </row>
    <row r="38" spans="1:5" ht="18.75" customHeight="1">
      <c r="A38" s="352" t="s">
        <v>468</v>
      </c>
      <c r="B38" s="251" t="s">
        <v>639</v>
      </c>
      <c r="C38" s="252"/>
      <c r="E38" s="252">
        <v>150000</v>
      </c>
    </row>
    <row r="39" spans="1:5" ht="18.75" customHeight="1">
      <c r="A39" s="354"/>
      <c r="B39" s="251" t="s">
        <v>647</v>
      </c>
      <c r="C39" s="252"/>
      <c r="E39" s="252">
        <v>100000</v>
      </c>
    </row>
    <row r="40" spans="1:5" ht="18.75" customHeight="1">
      <c r="A40" s="354"/>
      <c r="B40" s="251"/>
      <c r="C40" s="252"/>
      <c r="E40" s="252"/>
    </row>
    <row r="41" spans="1:5" ht="18.75" customHeight="1">
      <c r="A41" s="251"/>
      <c r="B41" s="251"/>
      <c r="C41" s="252"/>
      <c r="E41" s="252"/>
    </row>
    <row r="42" spans="1:5">
      <c r="A42" s="251" t="s">
        <v>464</v>
      </c>
      <c r="B42" s="251"/>
      <c r="C42" s="252"/>
      <c r="E42" s="252">
        <v>50000</v>
      </c>
    </row>
    <row r="43" spans="1:5">
      <c r="A43" s="251" t="s">
        <v>371</v>
      </c>
      <c r="B43" s="251"/>
      <c r="C43" s="252"/>
      <c r="E43" s="252">
        <v>100000</v>
      </c>
    </row>
    <row r="44" spans="1:5">
      <c r="A44" s="475"/>
      <c r="B44" s="139"/>
      <c r="C44" s="476"/>
      <c r="D44" s="304"/>
      <c r="E44" s="476"/>
    </row>
    <row r="45" spans="1:5">
      <c r="A45" s="281" t="s">
        <v>476</v>
      </c>
      <c r="B45" s="288"/>
      <c r="C45" s="289"/>
      <c r="D45" s="290"/>
      <c r="E45" s="289">
        <f>E46+E50</f>
        <v>350000</v>
      </c>
    </row>
    <row r="46" spans="1:5" s="250" customFormat="1">
      <c r="A46" s="285" t="s">
        <v>313</v>
      </c>
      <c r="B46" s="285"/>
      <c r="C46" s="286"/>
      <c r="D46" s="287"/>
      <c r="E46" s="286">
        <f>SUM(E47:E48)</f>
        <v>0</v>
      </c>
    </row>
    <row r="47" spans="1:5">
      <c r="A47" s="251" t="s">
        <v>640</v>
      </c>
      <c r="B47" s="251"/>
      <c r="C47" s="252"/>
      <c r="E47" s="252"/>
    </row>
    <row r="48" spans="1:5">
      <c r="A48" s="251"/>
      <c r="B48" s="251"/>
      <c r="C48" s="252"/>
      <c r="E48" s="252"/>
    </row>
    <row r="49" spans="1:5">
      <c r="A49" s="251"/>
      <c r="B49" s="251"/>
      <c r="C49" s="252"/>
      <c r="E49" s="252"/>
    </row>
    <row r="50" spans="1:5" s="250" customFormat="1">
      <c r="A50" s="285" t="s">
        <v>465</v>
      </c>
      <c r="B50" s="285"/>
      <c r="C50" s="286"/>
      <c r="D50" s="287"/>
      <c r="E50" s="286">
        <f>SUM(E52:E55)</f>
        <v>350000</v>
      </c>
    </row>
    <row r="51" spans="1:5" s="500" customFormat="1">
      <c r="A51" s="499" t="s">
        <v>600</v>
      </c>
      <c r="B51" s="501" t="s">
        <v>632</v>
      </c>
      <c r="C51" s="560"/>
      <c r="D51" s="561"/>
      <c r="E51" s="560">
        <f>SUM(E52:E55)</f>
        <v>350000</v>
      </c>
    </row>
    <row r="52" spans="1:5">
      <c r="A52" s="559" t="s">
        <v>641</v>
      </c>
      <c r="B52" s="251" t="s">
        <v>642</v>
      </c>
      <c r="C52" s="252"/>
      <c r="E52" s="252">
        <v>0</v>
      </c>
    </row>
    <row r="53" spans="1:5">
      <c r="A53" s="559" t="s">
        <v>643</v>
      </c>
      <c r="B53" s="251" t="s">
        <v>639</v>
      </c>
      <c r="C53" s="252"/>
      <c r="E53" s="252">
        <v>150000</v>
      </c>
    </row>
    <row r="54" spans="1:5">
      <c r="A54" s="559" t="s">
        <v>644</v>
      </c>
      <c r="B54" s="251" t="s">
        <v>645</v>
      </c>
      <c r="C54" s="252"/>
      <c r="E54" s="252">
        <v>200000</v>
      </c>
    </row>
    <row r="55" spans="1:5">
      <c r="A55" s="559" t="s">
        <v>644</v>
      </c>
      <c r="B55" s="251" t="s">
        <v>646</v>
      </c>
      <c r="C55" s="252"/>
      <c r="E55" s="252"/>
    </row>
    <row r="56" spans="1:5">
      <c r="A56" s="139"/>
      <c r="B56" s="139"/>
      <c r="C56" s="476"/>
      <c r="D56" s="304"/>
      <c r="E56" s="497"/>
    </row>
    <row r="57" spans="1:5" s="266" customFormat="1" ht="31.5">
      <c r="A57" s="477" t="s">
        <v>478</v>
      </c>
      <c r="B57" s="477"/>
      <c r="C57" s="478"/>
      <c r="D57" s="479"/>
      <c r="E57" s="478"/>
    </row>
    <row r="58" spans="1:5" s="266" customFormat="1" ht="31.5">
      <c r="A58" s="477" t="s">
        <v>479</v>
      </c>
      <c r="B58" s="477"/>
      <c r="C58" s="478"/>
      <c r="D58" s="479"/>
      <c r="E58" s="478">
        <v>300000</v>
      </c>
    </row>
  </sheetData>
  <mergeCells count="5">
    <mergeCell ref="A25:A29"/>
    <mergeCell ref="C11:C15"/>
    <mergeCell ref="A2:B2"/>
    <mergeCell ref="C2:D2"/>
    <mergeCell ref="A10:A1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E6" sqref="E6:H6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362" t="s">
        <v>219</v>
      </c>
    </row>
    <row r="2" spans="1:2" ht="15.75">
      <c r="B2" s="363" t="s">
        <v>33</v>
      </c>
    </row>
    <row r="3" spans="1:2" ht="15.75">
      <c r="B3" s="363" t="s">
        <v>109</v>
      </c>
    </row>
    <row r="4" spans="1:2" ht="15.75">
      <c r="B4" s="363" t="s">
        <v>27</v>
      </c>
    </row>
    <row r="5" spans="1:2" ht="15.75">
      <c r="B5" s="363" t="s">
        <v>28</v>
      </c>
    </row>
    <row r="6" spans="1:2" ht="15.75">
      <c r="B6" s="363" t="s">
        <v>460</v>
      </c>
    </row>
    <row r="7" spans="1:2" ht="15.75">
      <c r="B7" s="23"/>
    </row>
    <row r="8" spans="1:2" ht="36.75" customHeight="1">
      <c r="A8" s="621" t="s">
        <v>552</v>
      </c>
      <c r="B8" s="621"/>
    </row>
    <row r="10" spans="1:2" ht="78.75">
      <c r="A10" s="24" t="s">
        <v>39</v>
      </c>
      <c r="B10" s="24" t="s">
        <v>34</v>
      </c>
    </row>
    <row r="11" spans="1:2" ht="15.75">
      <c r="A11" s="24">
        <v>1</v>
      </c>
      <c r="B11" s="7">
        <v>2</v>
      </c>
    </row>
    <row r="12" spans="1:2" ht="15.75">
      <c r="A12" s="223">
        <v>182</v>
      </c>
      <c r="B12" s="9" t="s">
        <v>36</v>
      </c>
    </row>
    <row r="13" spans="1:2" ht="47.25">
      <c r="A13" s="67" t="s">
        <v>6</v>
      </c>
      <c r="B13" s="47" t="s">
        <v>339</v>
      </c>
    </row>
    <row r="14" spans="1:2" ht="63">
      <c r="A14" s="67" t="s">
        <v>7</v>
      </c>
      <c r="B14" s="47" t="s">
        <v>376</v>
      </c>
    </row>
    <row r="15" spans="1:2" ht="31.5">
      <c r="A15" s="67" t="s">
        <v>8</v>
      </c>
      <c r="B15" s="47" t="s">
        <v>37</v>
      </c>
    </row>
    <row r="16" spans="1:2" ht="15.75">
      <c r="A16" s="67" t="s">
        <v>326</v>
      </c>
      <c r="B16" s="47" t="s">
        <v>327</v>
      </c>
    </row>
    <row r="17" spans="1:5" ht="31.5">
      <c r="A17" s="67" t="s">
        <v>11</v>
      </c>
      <c r="B17" s="47" t="s">
        <v>26</v>
      </c>
    </row>
    <row r="18" spans="1:5" ht="31.5">
      <c r="A18" s="67" t="s">
        <v>13</v>
      </c>
      <c r="B18" s="47" t="s">
        <v>14</v>
      </c>
    </row>
    <row r="19" spans="1:5" ht="31.5">
      <c r="A19" s="67" t="s">
        <v>15</v>
      </c>
      <c r="B19" s="47" t="s">
        <v>16</v>
      </c>
    </row>
    <row r="20" spans="1:5" ht="31.5">
      <c r="A20" s="223">
        <v>923</v>
      </c>
      <c r="B20" s="8" t="s">
        <v>120</v>
      </c>
    </row>
    <row r="21" spans="1:5" ht="47.25">
      <c r="A21" s="67" t="s">
        <v>110</v>
      </c>
      <c r="B21" s="47" t="s">
        <v>150</v>
      </c>
    </row>
    <row r="22" spans="1:5" ht="47.25">
      <c r="A22" s="67" t="s">
        <v>111</v>
      </c>
      <c r="B22" s="67" t="s">
        <v>340</v>
      </c>
    </row>
    <row r="23" spans="1:5" ht="15.75">
      <c r="A23" s="67" t="s">
        <v>412</v>
      </c>
      <c r="B23" s="47" t="s">
        <v>112</v>
      </c>
    </row>
    <row r="24" spans="1:5" ht="51" customHeight="1">
      <c r="A24" s="67" t="s">
        <v>113</v>
      </c>
      <c r="B24" s="47" t="s">
        <v>342</v>
      </c>
    </row>
    <row r="25" spans="1:5" ht="31.5">
      <c r="A25" s="67" t="s">
        <v>114</v>
      </c>
      <c r="B25" s="47" t="s">
        <v>115</v>
      </c>
    </row>
    <row r="26" spans="1:5" s="138" customFormat="1" ht="15.75">
      <c r="A26" s="164" t="s">
        <v>151</v>
      </c>
      <c r="B26" s="168" t="s">
        <v>38</v>
      </c>
    </row>
    <row r="27" spans="1:5" s="138" customFormat="1" ht="15.75">
      <c r="A27" s="224" t="s">
        <v>121</v>
      </c>
      <c r="B27" s="169" t="s">
        <v>31</v>
      </c>
    </row>
    <row r="28" spans="1:5" s="138" customFormat="1" ht="47.25">
      <c r="A28" s="164" t="s">
        <v>411</v>
      </c>
      <c r="B28" s="165" t="s">
        <v>410</v>
      </c>
      <c r="E28" s="167"/>
    </row>
    <row r="29" spans="1:5" s="138" customFormat="1" ht="47.25" customHeight="1">
      <c r="A29" s="164" t="s">
        <v>409</v>
      </c>
      <c r="B29" s="166" t="s">
        <v>408</v>
      </c>
    </row>
    <row r="30" spans="1:5" ht="15.75">
      <c r="A30" s="67" t="s">
        <v>385</v>
      </c>
      <c r="B30" s="47" t="s">
        <v>21</v>
      </c>
    </row>
    <row r="31" spans="1:5" ht="15.75">
      <c r="A31" s="171" t="s">
        <v>388</v>
      </c>
      <c r="B31" s="47" t="s">
        <v>108</v>
      </c>
    </row>
    <row r="32" spans="1:5" ht="15.75">
      <c r="A32" s="225" t="s">
        <v>392</v>
      </c>
      <c r="B32" s="55" t="s">
        <v>23</v>
      </c>
    </row>
    <row r="33" spans="1:2" ht="31.5">
      <c r="A33" s="67" t="s">
        <v>396</v>
      </c>
      <c r="B33" s="47" t="s">
        <v>22</v>
      </c>
    </row>
    <row r="34" spans="1:2" ht="31.5">
      <c r="A34" s="226" t="s">
        <v>397</v>
      </c>
      <c r="B34" s="133" t="s">
        <v>337</v>
      </c>
    </row>
    <row r="35" spans="1:2" s="138" customFormat="1" ht="47.25">
      <c r="A35" s="164" t="s">
        <v>407</v>
      </c>
      <c r="B35" s="165" t="s">
        <v>406</v>
      </c>
    </row>
    <row r="36" spans="1:2" ht="47.25">
      <c r="A36" s="67" t="s">
        <v>398</v>
      </c>
      <c r="B36" s="47" t="s">
        <v>24</v>
      </c>
    </row>
    <row r="37" spans="1:2" ht="31.5">
      <c r="A37" s="227" t="s">
        <v>405</v>
      </c>
      <c r="B37" s="69" t="s">
        <v>225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D14" sqref="D14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3" customWidth="1"/>
    <col min="5" max="5" width="15" customWidth="1"/>
    <col min="6" max="6" width="16" customWidth="1"/>
  </cols>
  <sheetData>
    <row r="1" spans="1:6" ht="15.75">
      <c r="E1" s="629" t="s">
        <v>128</v>
      </c>
      <c r="F1" s="629"/>
    </row>
    <row r="2" spans="1:6" ht="15.75">
      <c r="E2" s="630" t="s">
        <v>33</v>
      </c>
      <c r="F2" s="630"/>
    </row>
    <row r="3" spans="1:6" ht="15.75">
      <c r="E3" s="630" t="s">
        <v>109</v>
      </c>
      <c r="F3" s="630"/>
    </row>
    <row r="4" spans="1:6" ht="15.75">
      <c r="E4" s="630" t="s">
        <v>27</v>
      </c>
      <c r="F4" s="630"/>
    </row>
    <row r="5" spans="1:6" ht="15" customHeight="1">
      <c r="E5" s="630" t="s">
        <v>28</v>
      </c>
      <c r="F5" s="630"/>
    </row>
    <row r="6" spans="1:6" ht="15.75">
      <c r="E6" s="630" t="s">
        <v>460</v>
      </c>
      <c r="F6" s="630"/>
    </row>
    <row r="7" spans="1:6" ht="15.75">
      <c r="D7" s="63"/>
      <c r="E7" s="51"/>
      <c r="F7" s="51"/>
    </row>
    <row r="8" spans="1:6" ht="69" customHeight="1">
      <c r="A8" s="626" t="s">
        <v>553</v>
      </c>
      <c r="B8" s="627"/>
      <c r="C8" s="627"/>
      <c r="D8" s="627"/>
      <c r="E8" s="628"/>
      <c r="F8" s="628"/>
    </row>
    <row r="10" spans="1:6" ht="34.5" customHeight="1">
      <c r="A10" s="622" t="s">
        <v>40</v>
      </c>
      <c r="B10" s="622"/>
      <c r="C10" s="622" t="s">
        <v>58</v>
      </c>
      <c r="D10" s="623" t="s">
        <v>42</v>
      </c>
      <c r="E10" s="624"/>
      <c r="F10" s="625"/>
    </row>
    <row r="11" spans="1:6" ht="94.5">
      <c r="A11" s="3" t="s">
        <v>63</v>
      </c>
      <c r="B11" s="15" t="s">
        <v>59</v>
      </c>
      <c r="C11" s="622"/>
      <c r="D11" s="58" t="s">
        <v>372</v>
      </c>
      <c r="E11" s="58" t="s">
        <v>459</v>
      </c>
      <c r="F11" s="58" t="s">
        <v>551</v>
      </c>
    </row>
    <row r="12" spans="1:6" ht="15.75">
      <c r="A12" s="2">
        <v>1</v>
      </c>
      <c r="B12" s="2">
        <v>2</v>
      </c>
      <c r="C12" s="2">
        <v>3</v>
      </c>
      <c r="D12" s="73">
        <v>4</v>
      </c>
      <c r="E12" s="13"/>
      <c r="F12" s="13"/>
    </row>
    <row r="13" spans="1:6" ht="63">
      <c r="A13" s="15">
        <v>923</v>
      </c>
      <c r="B13" s="6"/>
      <c r="C13" s="170" t="s">
        <v>120</v>
      </c>
      <c r="D13" s="74"/>
      <c r="E13" s="19"/>
      <c r="F13" s="19"/>
    </row>
    <row r="14" spans="1:6" ht="47.25">
      <c r="A14" s="163">
        <v>923</v>
      </c>
      <c r="B14" s="15" t="s">
        <v>60</v>
      </c>
      <c r="C14" s="170" t="s">
        <v>422</v>
      </c>
      <c r="D14" s="60">
        <f>D15+D16</f>
        <v>0</v>
      </c>
      <c r="E14" s="17">
        <f>E15+E16</f>
        <v>0</v>
      </c>
      <c r="F14" s="17">
        <f>F15+F16</f>
        <v>0</v>
      </c>
    </row>
    <row r="15" spans="1:6" ht="50.25" customHeight="1">
      <c r="A15" s="163">
        <v>923</v>
      </c>
      <c r="B15" s="163" t="s">
        <v>61</v>
      </c>
      <c r="C15" s="10" t="s">
        <v>423</v>
      </c>
      <c r="D15" s="75">
        <f>'Пр. 4'!C14</f>
        <v>-21020000</v>
      </c>
      <c r="E15" s="18">
        <f>'Пр. 4'!D14</f>
        <v>-13250000</v>
      </c>
      <c r="F15" s="18">
        <f>'Пр. 4'!E14</f>
        <v>-13000000</v>
      </c>
    </row>
    <row r="16" spans="1:6" ht="49.5" customHeight="1">
      <c r="A16" s="163">
        <v>923</v>
      </c>
      <c r="B16" s="163" t="s">
        <v>62</v>
      </c>
      <c r="C16" s="10" t="s">
        <v>424</v>
      </c>
      <c r="D16" s="75">
        <f>'Пр. 4'!C19</f>
        <v>21020000</v>
      </c>
      <c r="E16" s="18">
        <f>'Пр. 4'!D19</f>
        <v>13250000</v>
      </c>
      <c r="F16" s="18">
        <f>'Пр. 4'!E19</f>
        <v>13000000</v>
      </c>
    </row>
    <row r="19" spans="4:6">
      <c r="D19" s="147"/>
      <c r="E19" s="31"/>
      <c r="F19" s="31"/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8" sqref="A8:B8"/>
    </sheetView>
  </sheetViews>
  <sheetFormatPr defaultRowHeight="15"/>
  <cols>
    <col min="1" max="1" width="65" style="138" customWidth="1"/>
    <col min="2" max="2" width="18" style="138" customWidth="1"/>
  </cols>
  <sheetData>
    <row r="1" spans="1:3" ht="15.75">
      <c r="A1" s="634" t="s">
        <v>216</v>
      </c>
      <c r="B1" s="634"/>
    </row>
    <row r="2" spans="1:3" ht="15.75">
      <c r="B2" s="399" t="s">
        <v>33</v>
      </c>
    </row>
    <row r="3" spans="1:3" ht="15.75">
      <c r="B3" s="399" t="s">
        <v>109</v>
      </c>
    </row>
    <row r="4" spans="1:3" ht="15.75">
      <c r="B4" s="399" t="s">
        <v>27</v>
      </c>
    </row>
    <row r="5" spans="1:3" ht="15.75">
      <c r="B5" s="399" t="s">
        <v>28</v>
      </c>
    </row>
    <row r="6" spans="1:3" ht="15.75">
      <c r="A6" s="632" t="s">
        <v>615</v>
      </c>
      <c r="B6" s="633"/>
    </row>
    <row r="8" spans="1:3" ht="38.25" customHeight="1">
      <c r="A8" s="631" t="s">
        <v>616</v>
      </c>
      <c r="B8" s="631"/>
    </row>
    <row r="9" spans="1:3" ht="15.75">
      <c r="A9" s="400"/>
      <c r="B9" s="400"/>
      <c r="C9" s="14"/>
    </row>
    <row r="11" spans="1:3" ht="31.5">
      <c r="A11" s="401" t="s">
        <v>29</v>
      </c>
      <c r="B11" s="402" t="s">
        <v>30</v>
      </c>
    </row>
    <row r="12" spans="1:3" ht="15.75">
      <c r="A12" s="403">
        <v>1</v>
      </c>
      <c r="B12" s="403">
        <v>2</v>
      </c>
    </row>
    <row r="13" spans="1:3" ht="31.5">
      <c r="A13" s="298" t="s">
        <v>32</v>
      </c>
      <c r="B13" s="404">
        <v>1</v>
      </c>
    </row>
    <row r="14" spans="1:3" ht="15.75">
      <c r="A14" s="298" t="s">
        <v>31</v>
      </c>
      <c r="B14" s="404">
        <v>1</v>
      </c>
    </row>
    <row r="15" spans="1:3" ht="47.25">
      <c r="A15" s="298" t="s">
        <v>341</v>
      </c>
      <c r="B15" s="404">
        <v>1</v>
      </c>
    </row>
    <row r="16" spans="1:3" ht="15.75">
      <c r="A16" s="399"/>
    </row>
    <row r="17" spans="1:1" ht="15.75">
      <c r="A17" s="399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5"/>
  <sheetViews>
    <sheetView zoomScale="115" zoomScaleNormal="115" workbookViewId="0">
      <selection activeCell="C62" sqref="C62"/>
    </sheetView>
  </sheetViews>
  <sheetFormatPr defaultRowHeight="15"/>
  <cols>
    <col min="1" max="1" width="28.140625" style="258" customWidth="1"/>
    <col min="2" max="2" width="64.85546875" style="262" customWidth="1"/>
    <col min="3" max="5" width="17.140625" style="258" customWidth="1"/>
    <col min="6" max="6" width="9.140625" style="33"/>
    <col min="7" max="7" width="12.7109375" style="33" bestFit="1" customWidth="1"/>
    <col min="8" max="8" width="13.28515625" style="33" bestFit="1" customWidth="1"/>
  </cols>
  <sheetData>
    <row r="1" spans="1:14" s="34" customFormat="1" ht="15.75">
      <c r="A1" s="343"/>
      <c r="B1" s="405"/>
      <c r="C1" s="582" t="s">
        <v>217</v>
      </c>
      <c r="D1" s="582"/>
      <c r="E1" s="582"/>
      <c r="F1" s="64"/>
      <c r="G1" s="64"/>
      <c r="H1" s="64"/>
    </row>
    <row r="2" spans="1:14" s="34" customFormat="1" ht="15.75">
      <c r="A2" s="343"/>
      <c r="B2" s="406"/>
      <c r="C2" s="583" t="s">
        <v>33</v>
      </c>
      <c r="D2" s="583"/>
      <c r="E2" s="583"/>
      <c r="F2" s="64"/>
      <c r="G2" s="64"/>
      <c r="H2" s="64"/>
    </row>
    <row r="3" spans="1:14" s="34" customFormat="1" ht="15.75">
      <c r="A3" s="343"/>
      <c r="B3" s="406"/>
      <c r="C3" s="583" t="s">
        <v>109</v>
      </c>
      <c r="D3" s="583"/>
      <c r="E3" s="583"/>
      <c r="F3" s="64"/>
      <c r="G3" s="64"/>
      <c r="H3" s="64"/>
    </row>
    <row r="4" spans="1:14" s="34" customFormat="1" ht="15.75">
      <c r="A4" s="343"/>
      <c r="B4" s="406"/>
      <c r="C4" s="583" t="s">
        <v>27</v>
      </c>
      <c r="D4" s="583"/>
      <c r="E4" s="583"/>
      <c r="F4" s="64"/>
      <c r="G4" s="64"/>
      <c r="H4" s="64"/>
    </row>
    <row r="5" spans="1:14" s="34" customFormat="1" ht="15.75">
      <c r="A5" s="343"/>
      <c r="B5" s="406"/>
      <c r="C5" s="583" t="s">
        <v>28</v>
      </c>
      <c r="D5" s="583"/>
      <c r="E5" s="583"/>
      <c r="F5" s="64"/>
      <c r="G5" s="64"/>
      <c r="H5" s="64"/>
    </row>
    <row r="6" spans="1:14" s="34" customFormat="1" ht="15.75">
      <c r="A6" s="343"/>
      <c r="B6" s="406"/>
      <c r="C6" s="583"/>
      <c r="D6" s="583"/>
      <c r="E6" s="583"/>
      <c r="F6" s="64"/>
      <c r="G6" s="64"/>
      <c r="H6" s="64"/>
    </row>
    <row r="7" spans="1:14" s="34" customFormat="1" ht="15.75">
      <c r="A7" s="343"/>
      <c r="B7" s="407"/>
      <c r="C7" s="343"/>
      <c r="D7" s="343"/>
      <c r="E7" s="343"/>
      <c r="F7" s="64"/>
      <c r="G7" s="64"/>
      <c r="H7" s="64"/>
    </row>
    <row r="8" spans="1:14" s="34" customFormat="1" ht="30" customHeight="1">
      <c r="A8" s="580" t="s">
        <v>617</v>
      </c>
      <c r="B8" s="580"/>
      <c r="C8" s="580"/>
      <c r="D8" s="580"/>
      <c r="E8" s="580"/>
      <c r="F8" s="64"/>
      <c r="G8" s="64"/>
      <c r="H8" s="64"/>
    </row>
    <row r="9" spans="1:14" s="34" customFormat="1">
      <c r="A9" s="343"/>
      <c r="B9" s="406"/>
      <c r="C9" s="343"/>
      <c r="D9" s="343"/>
      <c r="E9" s="343"/>
      <c r="F9" s="64"/>
      <c r="G9" s="64"/>
      <c r="H9" s="64"/>
    </row>
    <row r="10" spans="1:14" s="34" customFormat="1" ht="15.75">
      <c r="A10" s="408" t="s">
        <v>0</v>
      </c>
      <c r="B10" s="66" t="s">
        <v>1</v>
      </c>
      <c r="C10" s="581" t="s">
        <v>119</v>
      </c>
      <c r="D10" s="581"/>
      <c r="E10" s="581"/>
      <c r="F10" s="64"/>
      <c r="G10" s="64"/>
      <c r="H10" s="64"/>
      <c r="N10" s="35"/>
    </row>
    <row r="11" spans="1:14" s="34" customFormat="1" ht="15.75" customHeight="1">
      <c r="A11" s="408"/>
      <c r="B11" s="66"/>
      <c r="C11" s="368" t="s">
        <v>459</v>
      </c>
      <c r="D11" s="368" t="s">
        <v>551</v>
      </c>
      <c r="E11" s="368" t="s">
        <v>618</v>
      </c>
      <c r="F11" s="64"/>
      <c r="G11" s="64"/>
      <c r="H11" s="64"/>
    </row>
    <row r="12" spans="1:14" s="34" customFormat="1" ht="16.5" thickBot="1">
      <c r="A12" s="66" t="s">
        <v>2</v>
      </c>
      <c r="B12" s="154" t="s">
        <v>3</v>
      </c>
      <c r="C12" s="228">
        <f>C13+C26+C45+C37+C50+C62+C25+C66</f>
        <v>8668790.4000000004</v>
      </c>
      <c r="D12" s="228">
        <f>D13+D26+D45+D37+D50+D62+D25+D66</f>
        <v>8963282.4000000004</v>
      </c>
      <c r="E12" s="228">
        <f>E13+E26+E45+E37+E50+E62+E25+E66</f>
        <v>8968182.4000000004</v>
      </c>
      <c r="F12" s="64"/>
      <c r="G12" s="71"/>
      <c r="H12" s="64"/>
    </row>
    <row r="13" spans="1:14" s="40" customFormat="1" ht="16.5" thickBot="1">
      <c r="A13" s="409" t="s">
        <v>172</v>
      </c>
      <c r="B13" s="410" t="s">
        <v>173</v>
      </c>
      <c r="C13" s="228">
        <f>C14</f>
        <v>2421950</v>
      </c>
      <c r="D13" s="228">
        <f>D14</f>
        <v>2521600</v>
      </c>
      <c r="E13" s="228">
        <f>E14</f>
        <v>2521600</v>
      </c>
      <c r="F13" s="65"/>
      <c r="G13" s="65"/>
      <c r="H13" s="65"/>
    </row>
    <row r="14" spans="1:14" s="34" customFormat="1" ht="15.75">
      <c r="A14" s="66" t="s">
        <v>4</v>
      </c>
      <c r="B14" s="154" t="s">
        <v>5</v>
      </c>
      <c r="C14" s="228">
        <f>C15+C17+C20+C22</f>
        <v>2421950</v>
      </c>
      <c r="D14" s="228">
        <f>D15+D17+D20+D22</f>
        <v>2521600</v>
      </c>
      <c r="E14" s="228">
        <f>E15+E17+E20+E22</f>
        <v>2521600</v>
      </c>
      <c r="F14" s="64"/>
      <c r="G14" s="64"/>
      <c r="H14" s="64"/>
    </row>
    <row r="15" spans="1:14" s="34" customFormat="1" ht="78.75">
      <c r="A15" s="345" t="s">
        <v>174</v>
      </c>
      <c r="B15" s="169" t="s">
        <v>339</v>
      </c>
      <c r="C15" s="229">
        <f>C16</f>
        <v>1807850</v>
      </c>
      <c r="D15" s="229">
        <f>D16</f>
        <v>1880150</v>
      </c>
      <c r="E15" s="229">
        <f>E16</f>
        <v>1880150</v>
      </c>
      <c r="F15" s="64"/>
      <c r="G15" s="64"/>
      <c r="H15" s="64"/>
    </row>
    <row r="16" spans="1:14" s="34" customFormat="1" ht="78.75">
      <c r="A16" s="345" t="s">
        <v>6</v>
      </c>
      <c r="B16" s="169" t="s">
        <v>339</v>
      </c>
      <c r="C16" s="229">
        <v>1807850</v>
      </c>
      <c r="D16" s="229">
        <v>1880150</v>
      </c>
      <c r="E16" s="229">
        <v>1880150</v>
      </c>
      <c r="F16" s="64"/>
      <c r="G16" s="64"/>
      <c r="H16" s="64"/>
    </row>
    <row r="17" spans="1:8" s="34" customFormat="1" ht="110.25">
      <c r="A17" s="345" t="s">
        <v>175</v>
      </c>
      <c r="B17" s="169" t="s">
        <v>376</v>
      </c>
      <c r="C17" s="229">
        <f>C18</f>
        <v>50450</v>
      </c>
      <c r="D17" s="229">
        <f>D18</f>
        <v>51950</v>
      </c>
      <c r="E17" s="229">
        <f>E18</f>
        <v>51950</v>
      </c>
      <c r="F17" s="64"/>
      <c r="G17" s="64"/>
      <c r="H17" s="64"/>
    </row>
    <row r="18" spans="1:8" s="34" customFormat="1" ht="110.25">
      <c r="A18" s="345" t="s">
        <v>7</v>
      </c>
      <c r="B18" s="169" t="s">
        <v>376</v>
      </c>
      <c r="C18" s="229">
        <v>50450</v>
      </c>
      <c r="D18" s="229">
        <v>51950</v>
      </c>
      <c r="E18" s="229">
        <v>51950</v>
      </c>
      <c r="F18" s="64"/>
      <c r="G18" s="64"/>
      <c r="H18" s="64"/>
    </row>
    <row r="19" spans="1:8" s="34" customFormat="1" ht="47.25">
      <c r="A19" s="345" t="s">
        <v>176</v>
      </c>
      <c r="B19" s="169" t="s">
        <v>37</v>
      </c>
      <c r="C19" s="229">
        <f>C20</f>
        <v>28650</v>
      </c>
      <c r="D19" s="229">
        <f t="shared" ref="D19:E24" si="0">D20</f>
        <v>29500</v>
      </c>
      <c r="E19" s="229">
        <f t="shared" si="0"/>
        <v>29500</v>
      </c>
      <c r="F19" s="64"/>
      <c r="G19" s="64"/>
      <c r="H19" s="64"/>
    </row>
    <row r="20" spans="1:8" s="34" customFormat="1" ht="47.25">
      <c r="A20" s="345" t="s">
        <v>8</v>
      </c>
      <c r="B20" s="169" t="s">
        <v>37</v>
      </c>
      <c r="C20" s="229">
        <v>28650</v>
      </c>
      <c r="D20" s="229">
        <v>29500</v>
      </c>
      <c r="E20" s="229">
        <v>29500</v>
      </c>
      <c r="F20" s="64"/>
      <c r="G20" s="64"/>
      <c r="H20" s="64"/>
    </row>
    <row r="21" spans="1:8" s="34" customFormat="1" ht="94.5">
      <c r="A21" s="345" t="s">
        <v>597</v>
      </c>
      <c r="B21" s="169" t="s">
        <v>599</v>
      </c>
      <c r="C21" s="229">
        <f>C22</f>
        <v>535000</v>
      </c>
      <c r="D21" s="229">
        <f t="shared" si="0"/>
        <v>560000</v>
      </c>
      <c r="E21" s="229">
        <f t="shared" si="0"/>
        <v>560000</v>
      </c>
      <c r="F21" s="64"/>
      <c r="G21" s="64"/>
      <c r="H21" s="64"/>
    </row>
    <row r="22" spans="1:8" s="34" customFormat="1" ht="94.5">
      <c r="A22" s="345" t="s">
        <v>598</v>
      </c>
      <c r="B22" s="169" t="s">
        <v>599</v>
      </c>
      <c r="C22" s="466">
        <v>535000</v>
      </c>
      <c r="D22" s="229">
        <v>560000</v>
      </c>
      <c r="E22" s="229">
        <v>560000</v>
      </c>
      <c r="F22" s="64"/>
      <c r="G22" s="64"/>
      <c r="H22" s="64"/>
    </row>
    <row r="23" spans="1:8" s="41" customFormat="1" ht="15.75">
      <c r="A23" s="66" t="s">
        <v>378</v>
      </c>
      <c r="B23" s="154" t="s">
        <v>379</v>
      </c>
      <c r="C23" s="228">
        <f>C24</f>
        <v>2300</v>
      </c>
      <c r="D23" s="228">
        <f>D24</f>
        <v>0</v>
      </c>
      <c r="E23" s="228">
        <f>E24</f>
        <v>0</v>
      </c>
      <c r="F23" s="68"/>
      <c r="G23" s="68"/>
      <c r="H23" s="68"/>
    </row>
    <row r="24" spans="1:8" s="34" customFormat="1" ht="15.75">
      <c r="A24" s="345" t="s">
        <v>377</v>
      </c>
      <c r="B24" s="169" t="s">
        <v>327</v>
      </c>
      <c r="C24" s="229">
        <f>C25</f>
        <v>2300</v>
      </c>
      <c r="D24" s="229">
        <f t="shared" si="0"/>
        <v>0</v>
      </c>
      <c r="E24" s="229">
        <f t="shared" si="0"/>
        <v>0</v>
      </c>
      <c r="F24" s="64"/>
      <c r="G24" s="64"/>
      <c r="H24" s="64"/>
    </row>
    <row r="25" spans="1:8" s="34" customFormat="1" ht="15.75">
      <c r="A25" s="345" t="s">
        <v>326</v>
      </c>
      <c r="B25" s="169" t="s">
        <v>327</v>
      </c>
      <c r="C25" s="229">
        <v>2300</v>
      </c>
      <c r="D25" s="229">
        <v>0</v>
      </c>
      <c r="E25" s="229">
        <v>0</v>
      </c>
      <c r="F25" s="64"/>
      <c r="G25" s="64"/>
      <c r="H25" s="64"/>
    </row>
    <row r="26" spans="1:8" s="34" customFormat="1" ht="15.75">
      <c r="A26" s="66" t="s">
        <v>343</v>
      </c>
      <c r="B26" s="154" t="s">
        <v>9</v>
      </c>
      <c r="C26" s="228">
        <f>C27+C30</f>
        <v>6002000</v>
      </c>
      <c r="D26" s="228">
        <f>D27+D30</f>
        <v>6180000</v>
      </c>
      <c r="E26" s="228">
        <f>E27+E30</f>
        <v>6180000</v>
      </c>
      <c r="F26" s="64"/>
      <c r="G26" s="64"/>
      <c r="H26" s="64"/>
    </row>
    <row r="27" spans="1:8" s="34" customFormat="1" ht="15.75">
      <c r="A27" s="66" t="s">
        <v>338</v>
      </c>
      <c r="B27" s="154" t="s">
        <v>10</v>
      </c>
      <c r="C27" s="228">
        <f>C29</f>
        <v>446000</v>
      </c>
      <c r="D27" s="228">
        <f>D29</f>
        <v>459000</v>
      </c>
      <c r="E27" s="228">
        <f>E29</f>
        <v>459000</v>
      </c>
      <c r="F27" s="64"/>
      <c r="G27" s="64"/>
      <c r="H27" s="64"/>
    </row>
    <row r="28" spans="1:8" s="34" customFormat="1" ht="47.25">
      <c r="A28" s="169" t="s">
        <v>177</v>
      </c>
      <c r="B28" s="169" t="s">
        <v>26</v>
      </c>
      <c r="C28" s="229">
        <f>C29</f>
        <v>446000</v>
      </c>
      <c r="D28" s="229">
        <f>D29</f>
        <v>459000</v>
      </c>
      <c r="E28" s="229">
        <f>E29</f>
        <v>459000</v>
      </c>
      <c r="F28" s="64"/>
      <c r="G28" s="64"/>
      <c r="H28" s="64"/>
    </row>
    <row r="29" spans="1:8" s="34" customFormat="1" ht="47.25">
      <c r="A29" s="169" t="s">
        <v>11</v>
      </c>
      <c r="B29" s="169" t="s">
        <v>26</v>
      </c>
      <c r="C29" s="229">
        <v>446000</v>
      </c>
      <c r="D29" s="229">
        <v>459000</v>
      </c>
      <c r="E29" s="229">
        <v>459000</v>
      </c>
      <c r="F29" s="64"/>
      <c r="G29" s="64"/>
      <c r="H29" s="64"/>
    </row>
    <row r="30" spans="1:8" s="34" customFormat="1" ht="15.75">
      <c r="A30" s="66" t="s">
        <v>380</v>
      </c>
      <c r="B30" s="154" t="s">
        <v>12</v>
      </c>
      <c r="C30" s="228">
        <f>C32+C35</f>
        <v>5556000</v>
      </c>
      <c r="D30" s="228">
        <f>D32+D35</f>
        <v>5721000</v>
      </c>
      <c r="E30" s="228">
        <f>E32+E35</f>
        <v>5721000</v>
      </c>
      <c r="F30" s="64"/>
      <c r="G30" s="64"/>
      <c r="H30" s="64"/>
    </row>
    <row r="31" spans="1:8" s="143" customFormat="1" ht="15.75">
      <c r="A31" s="345" t="s">
        <v>344</v>
      </c>
      <c r="B31" s="169" t="s">
        <v>345</v>
      </c>
      <c r="C31" s="229">
        <f t="shared" ref="C31:E32" si="1">C32</f>
        <v>2060000</v>
      </c>
      <c r="D31" s="229">
        <f t="shared" si="1"/>
        <v>2121000</v>
      </c>
      <c r="E31" s="229">
        <f t="shared" si="1"/>
        <v>2121000</v>
      </c>
      <c r="F31" s="142"/>
      <c r="G31" s="142"/>
      <c r="H31" s="142"/>
    </row>
    <row r="32" spans="1:8" s="34" customFormat="1" ht="31.5">
      <c r="A32" s="345" t="s">
        <v>178</v>
      </c>
      <c r="B32" s="169" t="s">
        <v>14</v>
      </c>
      <c r="C32" s="229">
        <f t="shared" si="1"/>
        <v>2060000</v>
      </c>
      <c r="D32" s="229">
        <f t="shared" si="1"/>
        <v>2121000</v>
      </c>
      <c r="E32" s="229">
        <f t="shared" si="1"/>
        <v>2121000</v>
      </c>
      <c r="F32" s="64"/>
      <c r="G32" s="64"/>
      <c r="H32" s="64"/>
    </row>
    <row r="33" spans="1:8" s="34" customFormat="1" ht="31.5">
      <c r="A33" s="345" t="s">
        <v>13</v>
      </c>
      <c r="B33" s="169" t="s">
        <v>14</v>
      </c>
      <c r="C33" s="229">
        <v>2060000</v>
      </c>
      <c r="D33" s="229">
        <v>2121000</v>
      </c>
      <c r="E33" s="229">
        <v>2121000</v>
      </c>
      <c r="F33" s="64"/>
      <c r="G33" s="64"/>
      <c r="H33" s="64"/>
    </row>
    <row r="34" spans="1:8" s="34" customFormat="1" ht="15.75">
      <c r="A34" s="345" t="s">
        <v>346</v>
      </c>
      <c r="B34" s="169" t="s">
        <v>347</v>
      </c>
      <c r="C34" s="229">
        <f t="shared" ref="C34:E35" si="2">C35</f>
        <v>3496000</v>
      </c>
      <c r="D34" s="229">
        <f t="shared" si="2"/>
        <v>3600000</v>
      </c>
      <c r="E34" s="229">
        <f t="shared" si="2"/>
        <v>3600000</v>
      </c>
      <c r="F34" s="64"/>
      <c r="G34" s="64"/>
      <c r="H34" s="64"/>
    </row>
    <row r="35" spans="1:8" s="34" customFormat="1" ht="31.5">
      <c r="A35" s="345" t="s">
        <v>179</v>
      </c>
      <c r="B35" s="169" t="s">
        <v>16</v>
      </c>
      <c r="C35" s="229">
        <f t="shared" si="2"/>
        <v>3496000</v>
      </c>
      <c r="D35" s="229">
        <f t="shared" si="2"/>
        <v>3600000</v>
      </c>
      <c r="E35" s="229">
        <f t="shared" si="2"/>
        <v>3600000</v>
      </c>
      <c r="F35" s="64"/>
      <c r="G35" s="64"/>
      <c r="H35" s="64"/>
    </row>
    <row r="36" spans="1:8" s="34" customFormat="1" ht="31.5">
      <c r="A36" s="345" t="s">
        <v>15</v>
      </c>
      <c r="B36" s="169" t="s">
        <v>16</v>
      </c>
      <c r="C36" s="229">
        <v>3496000</v>
      </c>
      <c r="D36" s="229">
        <v>3600000</v>
      </c>
      <c r="E36" s="229">
        <v>3600000</v>
      </c>
      <c r="F36" s="64"/>
      <c r="G36" s="64"/>
      <c r="H36" s="64"/>
    </row>
    <row r="37" spans="1:8" s="34" customFormat="1" ht="47.25">
      <c r="A37" s="66" t="s">
        <v>17</v>
      </c>
      <c r="B37" s="154" t="s">
        <v>18</v>
      </c>
      <c r="C37" s="228">
        <f>C38+C43</f>
        <v>232844.72</v>
      </c>
      <c r="D37" s="228">
        <f>D38+D43</f>
        <v>232844.72</v>
      </c>
      <c r="E37" s="228">
        <f>E38+E43</f>
        <v>232844.72</v>
      </c>
      <c r="F37" s="64"/>
      <c r="G37" s="64"/>
      <c r="H37" s="64"/>
    </row>
    <row r="38" spans="1:8" s="143" customFormat="1" ht="94.5">
      <c r="A38" s="345" t="s">
        <v>348</v>
      </c>
      <c r="B38" s="169" t="s">
        <v>350</v>
      </c>
      <c r="C38" s="229">
        <f t="shared" ref="C38:E40" si="3">C39</f>
        <v>231844.72</v>
      </c>
      <c r="D38" s="229">
        <f t="shared" si="3"/>
        <v>231844.72</v>
      </c>
      <c r="E38" s="229">
        <f t="shared" si="3"/>
        <v>231844.72</v>
      </c>
      <c r="F38" s="142"/>
      <c r="G38" s="142"/>
      <c r="H38" s="142"/>
    </row>
    <row r="39" spans="1:8" s="143" customFormat="1" ht="78.75">
      <c r="A39" s="345" t="s">
        <v>349</v>
      </c>
      <c r="B39" s="169" t="s">
        <v>351</v>
      </c>
      <c r="C39" s="229">
        <f t="shared" si="3"/>
        <v>231844.72</v>
      </c>
      <c r="D39" s="229">
        <f t="shared" si="3"/>
        <v>231844.72</v>
      </c>
      <c r="E39" s="229">
        <f t="shared" si="3"/>
        <v>231844.72</v>
      </c>
      <c r="F39" s="142"/>
      <c r="G39" s="142"/>
      <c r="H39" s="142"/>
    </row>
    <row r="40" spans="1:8" s="34" customFormat="1" ht="78.75">
      <c r="A40" s="345" t="s">
        <v>181</v>
      </c>
      <c r="B40" s="169" t="s">
        <v>150</v>
      </c>
      <c r="C40" s="229">
        <f t="shared" si="3"/>
        <v>231844.72</v>
      </c>
      <c r="D40" s="229">
        <f t="shared" si="3"/>
        <v>231844.72</v>
      </c>
      <c r="E40" s="229">
        <f t="shared" si="3"/>
        <v>231844.72</v>
      </c>
      <c r="F40" s="64"/>
      <c r="G40" s="64"/>
      <c r="H40" s="64"/>
    </row>
    <row r="41" spans="1:8" s="34" customFormat="1" ht="78.75">
      <c r="A41" s="345" t="s">
        <v>110</v>
      </c>
      <c r="B41" s="169" t="s">
        <v>150</v>
      </c>
      <c r="C41" s="229">
        <v>231844.72</v>
      </c>
      <c r="D41" s="229">
        <v>231844.72</v>
      </c>
      <c r="E41" s="229">
        <v>231844.72</v>
      </c>
      <c r="F41" s="64"/>
      <c r="G41" s="64"/>
      <c r="H41" s="64"/>
    </row>
    <row r="42" spans="1:8" s="34" customFormat="1" ht="81" customHeight="1">
      <c r="A42" s="345" t="s">
        <v>352</v>
      </c>
      <c r="B42" s="169" t="s">
        <v>353</v>
      </c>
      <c r="C42" s="229">
        <f t="shared" ref="C42:E43" si="4">C43</f>
        <v>1000</v>
      </c>
      <c r="D42" s="229">
        <f t="shared" si="4"/>
        <v>1000</v>
      </c>
      <c r="E42" s="229">
        <f t="shared" si="4"/>
        <v>1000</v>
      </c>
      <c r="F42" s="64"/>
      <c r="G42" s="64"/>
      <c r="H42" s="64"/>
    </row>
    <row r="43" spans="1:8" s="34" customFormat="1" ht="78.75">
      <c r="A43" s="345" t="s">
        <v>182</v>
      </c>
      <c r="B43" s="224" t="s">
        <v>340</v>
      </c>
      <c r="C43" s="229">
        <f t="shared" si="4"/>
        <v>1000</v>
      </c>
      <c r="D43" s="229">
        <f t="shared" si="4"/>
        <v>1000</v>
      </c>
      <c r="E43" s="229">
        <f t="shared" si="4"/>
        <v>1000</v>
      </c>
      <c r="F43" s="64"/>
      <c r="G43" s="64"/>
      <c r="H43" s="64"/>
    </row>
    <row r="44" spans="1:8" s="34" customFormat="1" ht="78.75">
      <c r="A44" s="345" t="s">
        <v>111</v>
      </c>
      <c r="B44" s="224" t="s">
        <v>340</v>
      </c>
      <c r="C44" s="229">
        <v>1000</v>
      </c>
      <c r="D44" s="230">
        <v>1000</v>
      </c>
      <c r="E44" s="230">
        <v>1000</v>
      </c>
      <c r="F44" s="64"/>
      <c r="G44" s="64"/>
      <c r="H44" s="64"/>
    </row>
    <row r="45" spans="1:8" s="34" customFormat="1" ht="31.5">
      <c r="A45" s="66" t="s">
        <v>117</v>
      </c>
      <c r="B45" s="154" t="s">
        <v>118</v>
      </c>
      <c r="C45" s="228">
        <f>C49</f>
        <v>1000</v>
      </c>
      <c r="D45" s="228">
        <f>D49</f>
        <v>1000</v>
      </c>
      <c r="E45" s="228">
        <f>E49</f>
        <v>1000</v>
      </c>
      <c r="F45" s="64"/>
      <c r="G45" s="64"/>
      <c r="H45" s="64"/>
    </row>
    <row r="46" spans="1:8" s="143" customFormat="1" ht="15.75">
      <c r="A46" s="345" t="s">
        <v>356</v>
      </c>
      <c r="B46" s="169" t="s">
        <v>359</v>
      </c>
      <c r="C46" s="229">
        <f t="shared" ref="C46:E48" si="5">C47</f>
        <v>1000</v>
      </c>
      <c r="D46" s="229">
        <f t="shared" si="5"/>
        <v>1000</v>
      </c>
      <c r="E46" s="229">
        <f t="shared" si="5"/>
        <v>1000</v>
      </c>
      <c r="F46" s="142"/>
      <c r="G46" s="142"/>
      <c r="H46" s="142"/>
    </row>
    <row r="47" spans="1:8" s="143" customFormat="1" ht="15.75">
      <c r="A47" s="345" t="s">
        <v>357</v>
      </c>
      <c r="B47" s="169" t="s">
        <v>358</v>
      </c>
      <c r="C47" s="229">
        <f t="shared" si="5"/>
        <v>1000</v>
      </c>
      <c r="D47" s="229">
        <f t="shared" si="5"/>
        <v>1000</v>
      </c>
      <c r="E47" s="229">
        <f t="shared" si="5"/>
        <v>1000</v>
      </c>
      <c r="F47" s="142"/>
      <c r="G47" s="142"/>
      <c r="H47" s="142"/>
    </row>
    <row r="48" spans="1:8" s="34" customFormat="1" ht="31.5">
      <c r="A48" s="345" t="s">
        <v>180</v>
      </c>
      <c r="B48" s="169" t="s">
        <v>112</v>
      </c>
      <c r="C48" s="229">
        <f t="shared" si="5"/>
        <v>1000</v>
      </c>
      <c r="D48" s="229">
        <f t="shared" si="5"/>
        <v>1000</v>
      </c>
      <c r="E48" s="229">
        <f t="shared" si="5"/>
        <v>1000</v>
      </c>
      <c r="F48" s="64"/>
      <c r="G48" s="64"/>
      <c r="H48" s="64"/>
    </row>
    <row r="49" spans="1:8" s="34" customFormat="1" ht="31.5">
      <c r="A49" s="345" t="s">
        <v>412</v>
      </c>
      <c r="B49" s="169" t="s">
        <v>112</v>
      </c>
      <c r="C49" s="229">
        <v>1000</v>
      </c>
      <c r="D49" s="230">
        <v>1000</v>
      </c>
      <c r="E49" s="230">
        <v>1000</v>
      </c>
      <c r="F49" s="64"/>
      <c r="G49" s="64"/>
      <c r="H49" s="64"/>
    </row>
    <row r="50" spans="1:8" s="34" customFormat="1" ht="31.5">
      <c r="A50" s="66" t="s">
        <v>116</v>
      </c>
      <c r="B50" s="154" t="s">
        <v>183</v>
      </c>
      <c r="C50" s="228">
        <f>C51+C55+C58</f>
        <v>7695.68</v>
      </c>
      <c r="D50" s="228">
        <f>D51+D58</f>
        <v>27837.68</v>
      </c>
      <c r="E50" s="228">
        <f>E51+E58</f>
        <v>32737.68</v>
      </c>
      <c r="F50" s="64"/>
      <c r="G50" s="64"/>
      <c r="H50" s="64"/>
    </row>
    <row r="51" spans="1:8" s="34" customFormat="1" ht="81.75" customHeight="1">
      <c r="A51" s="345" t="s">
        <v>187</v>
      </c>
      <c r="B51" s="169" t="s">
        <v>186</v>
      </c>
      <c r="C51" s="229">
        <f t="shared" ref="C51:E53" si="6">C52</f>
        <v>5695.68</v>
      </c>
      <c r="D51" s="229">
        <f t="shared" si="6"/>
        <v>26837.68</v>
      </c>
      <c r="E51" s="229">
        <f t="shared" si="6"/>
        <v>31737.68</v>
      </c>
      <c r="F51" s="64"/>
      <c r="G51" s="64"/>
      <c r="H51" s="64"/>
    </row>
    <row r="52" spans="1:8" s="34" customFormat="1" ht="94.5">
      <c r="A52" s="345" t="s">
        <v>328</v>
      </c>
      <c r="B52" s="169" t="s">
        <v>329</v>
      </c>
      <c r="C52" s="229">
        <f t="shared" si="6"/>
        <v>5695.68</v>
      </c>
      <c r="D52" s="229">
        <f t="shared" si="6"/>
        <v>26837.68</v>
      </c>
      <c r="E52" s="229">
        <f t="shared" si="6"/>
        <v>31737.68</v>
      </c>
      <c r="F52" s="64"/>
      <c r="G52" s="64"/>
      <c r="H52" s="64"/>
    </row>
    <row r="53" spans="1:8" s="34" customFormat="1" ht="94.5">
      <c r="A53" s="345" t="s">
        <v>184</v>
      </c>
      <c r="B53" s="169" t="s">
        <v>342</v>
      </c>
      <c r="C53" s="229">
        <f t="shared" si="6"/>
        <v>5695.68</v>
      </c>
      <c r="D53" s="229">
        <f t="shared" si="6"/>
        <v>26837.68</v>
      </c>
      <c r="E53" s="229">
        <f t="shared" si="6"/>
        <v>31737.68</v>
      </c>
      <c r="F53" s="64"/>
      <c r="G53" s="64"/>
      <c r="H53" s="64"/>
    </row>
    <row r="54" spans="1:8" s="34" customFormat="1" ht="94.5">
      <c r="A54" s="345" t="s">
        <v>113</v>
      </c>
      <c r="B54" s="169" t="s">
        <v>342</v>
      </c>
      <c r="C54" s="229">
        <v>5695.68</v>
      </c>
      <c r="D54" s="229">
        <v>26837.68</v>
      </c>
      <c r="E54" s="229">
        <v>31737.68</v>
      </c>
      <c r="F54" s="64"/>
      <c r="G54" s="64"/>
      <c r="H54" s="64"/>
    </row>
    <row r="55" spans="1:8" s="34" customFormat="1" ht="15.75">
      <c r="A55" s="345" t="s">
        <v>611</v>
      </c>
      <c r="B55" s="169" t="s">
        <v>612</v>
      </c>
      <c r="C55" s="229">
        <f>C56</f>
        <v>1000</v>
      </c>
      <c r="D55" s="229">
        <f t="shared" ref="D55:E55" si="7">D56</f>
        <v>0</v>
      </c>
      <c r="E55" s="229">
        <f t="shared" si="7"/>
        <v>0</v>
      </c>
      <c r="F55" s="64"/>
      <c r="G55" s="64"/>
      <c r="H55" s="64"/>
    </row>
    <row r="56" spans="1:8" s="34" customFormat="1" ht="31.5">
      <c r="A56" s="345" t="s">
        <v>613</v>
      </c>
      <c r="B56" s="169" t="s">
        <v>610</v>
      </c>
      <c r="C56" s="229">
        <f>C57</f>
        <v>1000</v>
      </c>
      <c r="D56" s="229">
        <f t="shared" ref="D56:E56" si="8">D57</f>
        <v>0</v>
      </c>
      <c r="E56" s="229">
        <f t="shared" si="8"/>
        <v>0</v>
      </c>
      <c r="F56" s="64"/>
      <c r="G56" s="64"/>
      <c r="H56" s="64"/>
    </row>
    <row r="57" spans="1:8" s="34" customFormat="1" ht="31.5">
      <c r="A57" s="345" t="s">
        <v>614</v>
      </c>
      <c r="B57" s="169" t="s">
        <v>610</v>
      </c>
      <c r="C57" s="229">
        <v>1000</v>
      </c>
      <c r="D57" s="229">
        <v>0</v>
      </c>
      <c r="E57" s="229">
        <v>0</v>
      </c>
      <c r="F57" s="64"/>
      <c r="G57" s="64"/>
      <c r="H57" s="64"/>
    </row>
    <row r="58" spans="1:8" s="34" customFormat="1" ht="31.5">
      <c r="A58" s="345" t="s">
        <v>381</v>
      </c>
      <c r="B58" s="169" t="s">
        <v>188</v>
      </c>
      <c r="C58" s="229">
        <f>C60</f>
        <v>1000</v>
      </c>
      <c r="D58" s="229">
        <f>D60</f>
        <v>1000</v>
      </c>
      <c r="E58" s="229">
        <f>E60</f>
        <v>1000</v>
      </c>
      <c r="F58" s="64"/>
      <c r="G58" s="64"/>
      <c r="H58" s="64"/>
    </row>
    <row r="59" spans="1:8" s="34" customFormat="1" ht="47.25">
      <c r="A59" s="345" t="s">
        <v>354</v>
      </c>
      <c r="B59" s="169" t="s">
        <v>355</v>
      </c>
      <c r="C59" s="229">
        <f>C60</f>
        <v>1000</v>
      </c>
      <c r="D59" s="229">
        <f t="shared" ref="C59:E60" si="9">D60</f>
        <v>1000</v>
      </c>
      <c r="E59" s="229">
        <f t="shared" si="9"/>
        <v>1000</v>
      </c>
      <c r="F59" s="64"/>
      <c r="G59" s="64"/>
      <c r="H59" s="64"/>
    </row>
    <row r="60" spans="1:8" s="34" customFormat="1" ht="48.75" customHeight="1">
      <c r="A60" s="345" t="s">
        <v>185</v>
      </c>
      <c r="B60" s="169" t="s">
        <v>115</v>
      </c>
      <c r="C60" s="229">
        <f t="shared" si="9"/>
        <v>1000</v>
      </c>
      <c r="D60" s="229">
        <f t="shared" si="9"/>
        <v>1000</v>
      </c>
      <c r="E60" s="229">
        <f t="shared" si="9"/>
        <v>1000</v>
      </c>
      <c r="F60" s="64"/>
      <c r="G60" s="64"/>
      <c r="H60" s="64"/>
    </row>
    <row r="61" spans="1:8" s="34" customFormat="1" ht="49.5" customHeight="1">
      <c r="A61" s="345" t="s">
        <v>114</v>
      </c>
      <c r="B61" s="169" t="s">
        <v>115</v>
      </c>
      <c r="C61" s="229">
        <v>1000</v>
      </c>
      <c r="D61" s="229">
        <v>1000</v>
      </c>
      <c r="E61" s="229">
        <v>1000</v>
      </c>
      <c r="F61" s="64"/>
      <c r="G61" s="64"/>
      <c r="H61" s="64"/>
    </row>
    <row r="62" spans="1:8" s="41" customFormat="1" ht="15.75">
      <c r="A62" s="66" t="s">
        <v>603</v>
      </c>
      <c r="B62" s="154" t="s">
        <v>604</v>
      </c>
      <c r="C62" s="228">
        <f>C63</f>
        <v>0</v>
      </c>
      <c r="D62" s="228">
        <v>0</v>
      </c>
      <c r="E62" s="228">
        <v>0</v>
      </c>
      <c r="F62" s="68"/>
      <c r="G62" s="68"/>
      <c r="H62" s="68"/>
    </row>
    <row r="63" spans="1:8" s="34" customFormat="1" ht="63">
      <c r="A63" s="345" t="s">
        <v>606</v>
      </c>
      <c r="B63" s="169" t="s">
        <v>605</v>
      </c>
      <c r="C63" s="229">
        <f>C64</f>
        <v>0</v>
      </c>
      <c r="D63" s="229">
        <v>0</v>
      </c>
      <c r="E63" s="229">
        <v>0</v>
      </c>
      <c r="F63" s="64"/>
      <c r="G63" s="64"/>
      <c r="H63" s="64"/>
    </row>
    <row r="64" spans="1:8" s="34" customFormat="1" ht="47.25">
      <c r="A64" s="345" t="s">
        <v>607</v>
      </c>
      <c r="B64" s="169" t="s">
        <v>609</v>
      </c>
      <c r="C64" s="229">
        <f>C65</f>
        <v>0</v>
      </c>
      <c r="D64" s="229">
        <v>0</v>
      </c>
      <c r="E64" s="229">
        <v>0</v>
      </c>
      <c r="F64" s="64"/>
      <c r="G64" s="64"/>
      <c r="H64" s="64"/>
    </row>
    <row r="65" spans="1:8" s="34" customFormat="1" ht="47.25">
      <c r="A65" s="345" t="s">
        <v>608</v>
      </c>
      <c r="B65" s="169" t="s">
        <v>609</v>
      </c>
      <c r="C65" s="229">
        <v>0</v>
      </c>
      <c r="D65" s="229">
        <v>0</v>
      </c>
      <c r="E65" s="229">
        <v>0</v>
      </c>
      <c r="F65" s="64"/>
      <c r="G65" s="64"/>
      <c r="H65" s="64"/>
    </row>
    <row r="66" spans="1:8" s="41" customFormat="1" ht="15.75">
      <c r="A66" s="66" t="s">
        <v>243</v>
      </c>
      <c r="B66" s="154" t="s">
        <v>247</v>
      </c>
      <c r="C66" s="228">
        <f>C67</f>
        <v>1000</v>
      </c>
      <c r="D66" s="228">
        <v>0</v>
      </c>
      <c r="E66" s="228">
        <v>0</v>
      </c>
      <c r="F66" s="68"/>
      <c r="G66" s="68"/>
      <c r="H66" s="68"/>
    </row>
    <row r="67" spans="1:8" s="34" customFormat="1" ht="15.75">
      <c r="A67" s="345" t="s">
        <v>245</v>
      </c>
      <c r="B67" s="169" t="s">
        <v>244</v>
      </c>
      <c r="C67" s="229">
        <f>C68</f>
        <v>1000</v>
      </c>
      <c r="D67" s="229">
        <v>0</v>
      </c>
      <c r="E67" s="229">
        <v>0</v>
      </c>
      <c r="F67" s="64"/>
      <c r="G67" s="64"/>
      <c r="H67" s="64"/>
    </row>
    <row r="68" spans="1:8" s="34" customFormat="1" ht="15.75">
      <c r="A68" s="345" t="s">
        <v>246</v>
      </c>
      <c r="B68" s="169" t="s">
        <v>31</v>
      </c>
      <c r="C68" s="229">
        <f>C69</f>
        <v>1000</v>
      </c>
      <c r="D68" s="229">
        <v>0</v>
      </c>
      <c r="E68" s="229">
        <v>0</v>
      </c>
      <c r="F68" s="64"/>
      <c r="G68" s="64"/>
      <c r="H68" s="64"/>
    </row>
    <row r="69" spans="1:8" s="34" customFormat="1" ht="15.75">
      <c r="A69" s="345" t="s">
        <v>121</v>
      </c>
      <c r="B69" s="169" t="s">
        <v>31</v>
      </c>
      <c r="C69" s="229">
        <v>1000</v>
      </c>
      <c r="D69" s="229">
        <v>0</v>
      </c>
      <c r="E69" s="229">
        <v>0</v>
      </c>
      <c r="F69" s="64"/>
      <c r="G69" s="64"/>
      <c r="H69" s="64"/>
    </row>
    <row r="70" spans="1:8" s="34" customFormat="1" ht="15.75">
      <c r="A70" s="66" t="s">
        <v>19</v>
      </c>
      <c r="B70" s="154" t="s">
        <v>20</v>
      </c>
      <c r="C70" s="228">
        <f>C73+C79+C87+C91+C95+C77</f>
        <v>12351209.6</v>
      </c>
      <c r="D70" s="228">
        <f>D72+D79+D87+D91+D95</f>
        <v>4286717.5999999996</v>
      </c>
      <c r="E70" s="228">
        <f>E72+E79+E87+E91+E95</f>
        <v>4031817.6</v>
      </c>
      <c r="F70" s="64"/>
      <c r="G70" s="64"/>
      <c r="H70" s="64"/>
    </row>
    <row r="71" spans="1:8" s="34" customFormat="1" ht="47.25">
      <c r="A71" s="66" t="s">
        <v>190</v>
      </c>
      <c r="B71" s="154" t="s">
        <v>189</v>
      </c>
      <c r="C71" s="228">
        <f>C72+C79+C87+C91</f>
        <v>12350209.6</v>
      </c>
      <c r="D71" s="228">
        <f>D72+D79+D87+D91</f>
        <v>4285717.5999999996</v>
      </c>
      <c r="E71" s="228">
        <f>E72+E79+E87+E91</f>
        <v>4030817.6</v>
      </c>
      <c r="F71" s="64"/>
      <c r="G71" s="103"/>
      <c r="H71" s="103"/>
    </row>
    <row r="72" spans="1:8" s="34" customFormat="1" ht="31.5">
      <c r="A72" s="66" t="s">
        <v>382</v>
      </c>
      <c r="B72" s="154" t="s">
        <v>191</v>
      </c>
      <c r="C72" s="228">
        <f>C73+C77</f>
        <v>6203100</v>
      </c>
      <c r="D72" s="228">
        <f>D73+D77</f>
        <v>0</v>
      </c>
      <c r="E72" s="228">
        <f>E73+E77</f>
        <v>0</v>
      </c>
      <c r="F72" s="64"/>
      <c r="G72" s="71"/>
      <c r="H72" s="71"/>
    </row>
    <row r="73" spans="1:8" s="34" customFormat="1" ht="15.75">
      <c r="A73" s="345" t="s">
        <v>383</v>
      </c>
      <c r="B73" s="169" t="s">
        <v>192</v>
      </c>
      <c r="C73" s="229">
        <f t="shared" ref="C73:E74" si="10">C74</f>
        <v>6203100</v>
      </c>
      <c r="D73" s="229">
        <f t="shared" si="10"/>
        <v>0</v>
      </c>
      <c r="E73" s="229">
        <f t="shared" si="10"/>
        <v>0</v>
      </c>
      <c r="F73" s="64"/>
      <c r="G73" s="64"/>
      <c r="H73" s="64"/>
    </row>
    <row r="74" spans="1:8" s="34" customFormat="1" ht="31.5">
      <c r="A74" s="345" t="s">
        <v>384</v>
      </c>
      <c r="B74" s="169" t="s">
        <v>21</v>
      </c>
      <c r="C74" s="229">
        <f t="shared" si="10"/>
        <v>6203100</v>
      </c>
      <c r="D74" s="229">
        <f t="shared" si="10"/>
        <v>0</v>
      </c>
      <c r="E74" s="229">
        <f t="shared" si="10"/>
        <v>0</v>
      </c>
      <c r="F74" s="64"/>
      <c r="G74" s="64"/>
      <c r="H74" s="64"/>
    </row>
    <row r="75" spans="1:8" s="34" customFormat="1" ht="31.5">
      <c r="A75" s="345" t="s">
        <v>385</v>
      </c>
      <c r="B75" s="169" t="s">
        <v>21</v>
      </c>
      <c r="C75" s="229">
        <f>безвозм.пост.!C3</f>
        <v>6203100</v>
      </c>
      <c r="D75" s="229">
        <f>безвозм.пост.!D3</f>
        <v>0</v>
      </c>
      <c r="E75" s="229">
        <f>безвозм.пост.!E3</f>
        <v>0</v>
      </c>
      <c r="F75" s="64"/>
      <c r="G75" s="64"/>
      <c r="H75" s="64"/>
    </row>
    <row r="76" spans="1:8" s="34" customFormat="1" ht="31.5">
      <c r="A76" s="345" t="s">
        <v>386</v>
      </c>
      <c r="B76" s="169" t="s">
        <v>242</v>
      </c>
      <c r="C76" s="229">
        <f t="shared" ref="C76:E77" si="11">C77</f>
        <v>0</v>
      </c>
      <c r="D76" s="229">
        <f t="shared" si="11"/>
        <v>0</v>
      </c>
      <c r="E76" s="229">
        <f t="shared" si="11"/>
        <v>0</v>
      </c>
      <c r="F76" s="64"/>
      <c r="G76" s="64"/>
      <c r="H76" s="64"/>
    </row>
    <row r="77" spans="1:8" s="34" customFormat="1" ht="31.5">
      <c r="A77" s="345" t="s">
        <v>387</v>
      </c>
      <c r="B77" s="169" t="s">
        <v>108</v>
      </c>
      <c r="C77" s="229">
        <f t="shared" si="11"/>
        <v>0</v>
      </c>
      <c r="D77" s="229">
        <f t="shared" si="11"/>
        <v>0</v>
      </c>
      <c r="E77" s="229">
        <f t="shared" si="11"/>
        <v>0</v>
      </c>
      <c r="F77" s="64"/>
      <c r="G77" s="64"/>
      <c r="H77" s="64"/>
    </row>
    <row r="78" spans="1:8" s="34" customFormat="1" ht="31.5">
      <c r="A78" s="411" t="s">
        <v>388</v>
      </c>
      <c r="B78" s="169" t="s">
        <v>108</v>
      </c>
      <c r="C78" s="229">
        <f>безвозм.пост.!C4</f>
        <v>0</v>
      </c>
      <c r="D78" s="229">
        <f>безвозм.пост.!C4</f>
        <v>0</v>
      </c>
      <c r="E78" s="229">
        <f>безвозм.пост.!D4</f>
        <v>0</v>
      </c>
      <c r="F78" s="64"/>
      <c r="G78" s="64"/>
      <c r="H78" s="64"/>
    </row>
    <row r="79" spans="1:8" s="313" customFormat="1" ht="31.5">
      <c r="A79" s="338" t="s">
        <v>389</v>
      </c>
      <c r="B79" s="154" t="s">
        <v>194</v>
      </c>
      <c r="C79" s="228">
        <f>C80+C83</f>
        <v>1869792</v>
      </c>
      <c r="D79" s="228">
        <f t="shared" ref="D79:E81" si="12">D80</f>
        <v>0</v>
      </c>
      <c r="E79" s="228">
        <f t="shared" si="12"/>
        <v>0</v>
      </c>
      <c r="F79" s="312"/>
      <c r="G79" s="312"/>
      <c r="H79" s="312"/>
    </row>
    <row r="80" spans="1:8" s="34" customFormat="1" ht="15.75">
      <c r="A80" s="342" t="s">
        <v>390</v>
      </c>
      <c r="B80" s="169" t="s">
        <v>193</v>
      </c>
      <c r="C80" s="229">
        <f>C81</f>
        <v>1869792</v>
      </c>
      <c r="D80" s="229">
        <f t="shared" si="12"/>
        <v>0</v>
      </c>
      <c r="E80" s="229">
        <f t="shared" si="12"/>
        <v>0</v>
      </c>
      <c r="F80" s="64"/>
      <c r="G80" s="64"/>
      <c r="H80" s="64"/>
    </row>
    <row r="81" spans="1:8" s="34" customFormat="1" ht="15.75">
      <c r="A81" s="342" t="s">
        <v>391</v>
      </c>
      <c r="B81" s="412" t="s">
        <v>23</v>
      </c>
      <c r="C81" s="229">
        <f>C82</f>
        <v>1869792</v>
      </c>
      <c r="D81" s="229">
        <f t="shared" si="12"/>
        <v>0</v>
      </c>
      <c r="E81" s="229">
        <f t="shared" si="12"/>
        <v>0</v>
      </c>
      <c r="F81" s="64"/>
      <c r="G81" s="64"/>
      <c r="H81" s="64"/>
    </row>
    <row r="82" spans="1:8" s="34" customFormat="1" ht="15.75">
      <c r="A82" s="342" t="s">
        <v>392</v>
      </c>
      <c r="B82" s="412" t="s">
        <v>23</v>
      </c>
      <c r="C82" s="229">
        <f>безвозм.пост.!C9</f>
        <v>1869792</v>
      </c>
      <c r="D82" s="229">
        <f>безвозм.пост.!D9</f>
        <v>0</v>
      </c>
      <c r="E82" s="229">
        <f>безвозм.пост.!D9</f>
        <v>0</v>
      </c>
      <c r="F82" s="64"/>
      <c r="G82" s="64"/>
      <c r="H82" s="64"/>
    </row>
    <row r="83" spans="1:8" s="556" customFormat="1" ht="31.5">
      <c r="A83" s="553" t="s">
        <v>573</v>
      </c>
      <c r="B83" s="554" t="s">
        <v>574</v>
      </c>
      <c r="C83" s="466">
        <f t="shared" ref="C83:E84" si="13">C84</f>
        <v>0</v>
      </c>
      <c r="D83" s="466">
        <f t="shared" si="13"/>
        <v>0</v>
      </c>
      <c r="E83" s="466">
        <f t="shared" si="13"/>
        <v>0</v>
      </c>
      <c r="F83" s="555"/>
      <c r="G83" s="555"/>
      <c r="H83" s="555"/>
    </row>
    <row r="84" spans="1:8" s="556" customFormat="1" ht="31.5">
      <c r="A84" s="557" t="s">
        <v>572</v>
      </c>
      <c r="B84" s="558" t="s">
        <v>570</v>
      </c>
      <c r="C84" s="466">
        <f t="shared" si="13"/>
        <v>0</v>
      </c>
      <c r="D84" s="466">
        <f t="shared" si="13"/>
        <v>0</v>
      </c>
      <c r="E84" s="466">
        <f t="shared" si="13"/>
        <v>0</v>
      </c>
      <c r="F84" s="555"/>
      <c r="G84" s="555"/>
      <c r="H84" s="555"/>
    </row>
    <row r="85" spans="1:8" s="556" customFormat="1" ht="31.5">
      <c r="A85" s="557" t="s">
        <v>571</v>
      </c>
      <c r="B85" s="558" t="s">
        <v>570</v>
      </c>
      <c r="C85" s="466">
        <f>безвозм.пост.!C14</f>
        <v>0</v>
      </c>
      <c r="D85" s="466">
        <f>безвозм.пост.!C12</f>
        <v>0</v>
      </c>
      <c r="E85" s="466">
        <f>безвозм.пост.!D12</f>
        <v>0</v>
      </c>
      <c r="F85" s="555"/>
      <c r="G85" s="555"/>
      <c r="H85" s="555"/>
    </row>
    <row r="86" spans="1:8" s="556" customFormat="1" ht="15.75">
      <c r="A86" s="553"/>
      <c r="B86" s="558"/>
      <c r="C86" s="466"/>
      <c r="D86" s="466"/>
      <c r="E86" s="466"/>
      <c r="F86" s="555"/>
      <c r="G86" s="555"/>
      <c r="H86" s="555"/>
    </row>
    <row r="87" spans="1:8" s="41" customFormat="1" ht="31.5">
      <c r="A87" s="413" t="s">
        <v>393</v>
      </c>
      <c r="B87" s="414" t="s">
        <v>195</v>
      </c>
      <c r="C87" s="228">
        <f t="shared" ref="C87:E89" si="14">C88</f>
        <v>246500</v>
      </c>
      <c r="D87" s="228">
        <f t="shared" si="14"/>
        <v>254900</v>
      </c>
      <c r="E87" s="228">
        <f t="shared" si="14"/>
        <v>0</v>
      </c>
      <c r="F87" s="68"/>
      <c r="G87" s="68"/>
      <c r="H87" s="68"/>
    </row>
    <row r="88" spans="1:8" s="34" customFormat="1" ht="47.25">
      <c r="A88" s="415" t="s">
        <v>394</v>
      </c>
      <c r="B88" s="412" t="s">
        <v>196</v>
      </c>
      <c r="C88" s="229">
        <f t="shared" si="14"/>
        <v>246500</v>
      </c>
      <c r="D88" s="229">
        <f t="shared" si="14"/>
        <v>254900</v>
      </c>
      <c r="E88" s="229">
        <f t="shared" si="14"/>
        <v>0</v>
      </c>
      <c r="F88" s="64"/>
      <c r="G88" s="64"/>
      <c r="H88" s="64"/>
    </row>
    <row r="89" spans="1:8" s="34" customFormat="1" ht="47.25">
      <c r="A89" s="415" t="s">
        <v>395</v>
      </c>
      <c r="B89" s="169" t="s">
        <v>22</v>
      </c>
      <c r="C89" s="229">
        <f t="shared" si="14"/>
        <v>246500</v>
      </c>
      <c r="D89" s="229">
        <f t="shared" si="14"/>
        <v>254900</v>
      </c>
      <c r="E89" s="229">
        <f t="shared" si="14"/>
        <v>0</v>
      </c>
      <c r="F89" s="64"/>
      <c r="G89" s="64"/>
      <c r="H89" s="64"/>
    </row>
    <row r="90" spans="1:8" s="34" customFormat="1" ht="47.25">
      <c r="A90" s="415" t="s">
        <v>396</v>
      </c>
      <c r="B90" s="169" t="s">
        <v>22</v>
      </c>
      <c r="C90" s="229">
        <f>безвозм.пост.!C5</f>
        <v>246500</v>
      </c>
      <c r="D90" s="229">
        <f>безвозм.пост.!D5</f>
        <v>254900</v>
      </c>
      <c r="E90" s="229">
        <f>безвозм.пост.!E5</f>
        <v>0</v>
      </c>
      <c r="F90" s="64"/>
      <c r="G90" s="64"/>
      <c r="H90" s="64"/>
    </row>
    <row r="91" spans="1:8" s="341" customFormat="1" ht="15.75">
      <c r="A91" s="338" t="s">
        <v>401</v>
      </c>
      <c r="B91" s="339" t="s">
        <v>197</v>
      </c>
      <c r="C91" s="228">
        <f t="shared" ref="C91:E93" si="15">C92</f>
        <v>4030817.6</v>
      </c>
      <c r="D91" s="228">
        <f t="shared" si="15"/>
        <v>4030817.6</v>
      </c>
      <c r="E91" s="228">
        <f t="shared" si="15"/>
        <v>4030817.6</v>
      </c>
      <c r="F91" s="340"/>
      <c r="G91" s="340"/>
      <c r="H91" s="340"/>
    </row>
    <row r="92" spans="1:8" s="344" customFormat="1" ht="63">
      <c r="A92" s="342" t="s">
        <v>400</v>
      </c>
      <c r="B92" s="169" t="s">
        <v>198</v>
      </c>
      <c r="C92" s="229">
        <f t="shared" si="15"/>
        <v>4030817.6</v>
      </c>
      <c r="D92" s="229">
        <f t="shared" si="15"/>
        <v>4030817.6</v>
      </c>
      <c r="E92" s="229">
        <f t="shared" si="15"/>
        <v>4030817.6</v>
      </c>
      <c r="F92" s="343"/>
      <c r="G92" s="343"/>
      <c r="H92" s="343"/>
    </row>
    <row r="93" spans="1:8" s="344" customFormat="1" ht="78.75">
      <c r="A93" s="345" t="s">
        <v>399</v>
      </c>
      <c r="B93" s="169" t="s">
        <v>24</v>
      </c>
      <c r="C93" s="229">
        <f t="shared" si="15"/>
        <v>4030817.6</v>
      </c>
      <c r="D93" s="229">
        <f t="shared" si="15"/>
        <v>4030817.6</v>
      </c>
      <c r="E93" s="229">
        <f t="shared" si="15"/>
        <v>4030817.6</v>
      </c>
      <c r="F93" s="343"/>
      <c r="G93" s="343"/>
      <c r="H93" s="343"/>
    </row>
    <row r="94" spans="1:8" s="344" customFormat="1" ht="78.75">
      <c r="A94" s="345" t="s">
        <v>398</v>
      </c>
      <c r="B94" s="169" t="s">
        <v>24</v>
      </c>
      <c r="C94" s="229">
        <f>безвозм.пост.!C22</f>
        <v>4030817.6</v>
      </c>
      <c r="D94" s="229">
        <f>безвозм.пост.!D22</f>
        <v>4030817.6</v>
      </c>
      <c r="E94" s="229">
        <f>безвозм.пост.!E22</f>
        <v>4030817.6</v>
      </c>
      <c r="F94" s="343"/>
      <c r="G94" s="343"/>
      <c r="H94" s="343"/>
    </row>
    <row r="95" spans="1:8" s="41" customFormat="1" ht="31.5">
      <c r="A95" s="416" t="s">
        <v>248</v>
      </c>
      <c r="B95" s="154" t="s">
        <v>402</v>
      </c>
      <c r="C95" s="228">
        <f>C96</f>
        <v>1000</v>
      </c>
      <c r="D95" s="228">
        <f t="shared" ref="D95:E97" si="16">D96</f>
        <v>1000</v>
      </c>
      <c r="E95" s="228">
        <f t="shared" si="16"/>
        <v>1000</v>
      </c>
      <c r="F95" s="68"/>
      <c r="G95" s="68"/>
      <c r="H95" s="68"/>
    </row>
    <row r="96" spans="1:8" s="34" customFormat="1" ht="31.5">
      <c r="A96" s="417" t="s">
        <v>403</v>
      </c>
      <c r="B96" s="418" t="s">
        <v>249</v>
      </c>
      <c r="C96" s="229">
        <f>C97</f>
        <v>1000</v>
      </c>
      <c r="D96" s="229">
        <f t="shared" si="16"/>
        <v>1000</v>
      </c>
      <c r="E96" s="229">
        <f t="shared" si="16"/>
        <v>1000</v>
      </c>
      <c r="F96" s="64"/>
      <c r="G96" s="64"/>
      <c r="H96" s="64"/>
    </row>
    <row r="97" spans="1:8" s="34" customFormat="1" ht="47.25">
      <c r="A97" s="417" t="s">
        <v>404</v>
      </c>
      <c r="B97" s="418" t="s">
        <v>225</v>
      </c>
      <c r="C97" s="229">
        <f>C98</f>
        <v>1000</v>
      </c>
      <c r="D97" s="229">
        <f t="shared" si="16"/>
        <v>1000</v>
      </c>
      <c r="E97" s="229">
        <f t="shared" si="16"/>
        <v>1000</v>
      </c>
      <c r="F97" s="64"/>
      <c r="G97" s="64"/>
      <c r="H97" s="64"/>
    </row>
    <row r="98" spans="1:8" s="34" customFormat="1" ht="47.25">
      <c r="A98" s="417" t="s">
        <v>405</v>
      </c>
      <c r="B98" s="418" t="s">
        <v>225</v>
      </c>
      <c r="C98" s="229">
        <v>1000</v>
      </c>
      <c r="D98" s="229">
        <v>1000</v>
      </c>
      <c r="E98" s="229">
        <v>1000</v>
      </c>
      <c r="F98" s="64"/>
      <c r="G98" s="64"/>
      <c r="H98" s="64"/>
    </row>
    <row r="99" spans="1:8" s="34" customFormat="1" ht="15.75">
      <c r="A99" s="66" t="s">
        <v>25</v>
      </c>
      <c r="B99" s="419"/>
      <c r="C99" s="420">
        <f>C12+C70</f>
        <v>21020000</v>
      </c>
      <c r="D99" s="420">
        <f>D12+D70</f>
        <v>13250000</v>
      </c>
      <c r="E99" s="420">
        <f>E12+E70</f>
        <v>13000000</v>
      </c>
      <c r="F99" s="64"/>
      <c r="G99" s="64"/>
      <c r="H99" s="70"/>
    </row>
    <row r="100" spans="1:8" s="34" customFormat="1">
      <c r="A100" s="343"/>
      <c r="B100" s="406"/>
      <c r="C100" s="421"/>
      <c r="D100" s="343"/>
      <c r="E100" s="343"/>
      <c r="F100" s="64"/>
      <c r="G100" s="64"/>
      <c r="H100" s="64"/>
    </row>
    <row r="101" spans="1:8" s="34" customFormat="1">
      <c r="A101" s="343"/>
      <c r="B101" s="406"/>
      <c r="C101" s="422"/>
      <c r="D101" s="422"/>
      <c r="E101" s="422"/>
      <c r="F101" s="64"/>
      <c r="G101" s="64"/>
      <c r="H101" s="64"/>
    </row>
    <row r="102" spans="1:8" s="34" customFormat="1">
      <c r="A102" s="343"/>
      <c r="B102" s="406"/>
      <c r="C102" s="423"/>
      <c r="D102" s="423"/>
      <c r="E102" s="423"/>
      <c r="F102" s="64"/>
      <c r="G102" s="64"/>
      <c r="H102" s="64"/>
    </row>
    <row r="103" spans="1:8">
      <c r="C103" s="335"/>
      <c r="D103" s="335"/>
    </row>
    <row r="105" spans="1:8">
      <c r="C105" s="424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59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15" sqref="B15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640" t="s">
        <v>218</v>
      </c>
      <c r="C1" s="640"/>
      <c r="D1" s="640"/>
    </row>
    <row r="2" spans="1:4" ht="15.75">
      <c r="B2" s="641" t="s">
        <v>33</v>
      </c>
      <c r="C2" s="641"/>
      <c r="D2" s="641"/>
    </row>
    <row r="3" spans="1:4" ht="15.75">
      <c r="B3" s="641" t="s">
        <v>122</v>
      </c>
      <c r="C3" s="641"/>
      <c r="D3" s="641"/>
    </row>
    <row r="4" spans="1:4" ht="15.75">
      <c r="B4" s="641" t="s">
        <v>27</v>
      </c>
      <c r="C4" s="641"/>
      <c r="D4" s="641"/>
    </row>
    <row r="5" spans="1:4" ht="15.75">
      <c r="B5" s="641" t="s">
        <v>28</v>
      </c>
      <c r="C5" s="641"/>
      <c r="D5" s="641"/>
    </row>
    <row r="6" spans="1:4" ht="15.75" customHeight="1">
      <c r="B6" s="583"/>
      <c r="C6" s="583"/>
      <c r="D6" s="583"/>
    </row>
    <row r="7" spans="1:4" ht="15.75">
      <c r="A7" s="57"/>
      <c r="B7" s="642"/>
      <c r="C7" s="642"/>
      <c r="D7" s="642"/>
    </row>
    <row r="8" spans="1:4" ht="37.5" customHeight="1">
      <c r="A8" s="638" t="s">
        <v>619</v>
      </c>
      <c r="B8" s="638"/>
      <c r="C8" s="639"/>
      <c r="D8" s="639"/>
    </row>
    <row r="9" spans="1:4" ht="41.25" customHeight="1">
      <c r="A9" s="57"/>
      <c r="B9" s="57"/>
      <c r="C9" s="57"/>
      <c r="D9" s="57"/>
    </row>
    <row r="10" spans="1:4" ht="15.75">
      <c r="A10" s="36" t="s">
        <v>34</v>
      </c>
      <c r="B10" s="635" t="s">
        <v>42</v>
      </c>
      <c r="C10" s="636"/>
      <c r="D10" s="637"/>
    </row>
    <row r="11" spans="1:4" ht="15.75">
      <c r="A11" s="58">
        <v>1</v>
      </c>
      <c r="B11" s="58" t="s">
        <v>459</v>
      </c>
      <c r="C11" s="58" t="s">
        <v>551</v>
      </c>
      <c r="D11" s="58" t="s">
        <v>618</v>
      </c>
    </row>
    <row r="12" spans="1:4" ht="31.5">
      <c r="A12" s="59" t="str">
        <f>'Пр. 2'!B75</f>
        <v>Дотации бюджетам сельских поселений на выравнивание бюджетной обеспеченности</v>
      </c>
      <c r="B12" s="50">
        <f>'Пр. 2'!C75</f>
        <v>6203100</v>
      </c>
      <c r="C12" s="50">
        <f>'Пр. 2'!D75</f>
        <v>0</v>
      </c>
      <c r="D12" s="50">
        <f>'Пр. 2'!E75</f>
        <v>0</v>
      </c>
    </row>
    <row r="13" spans="1:4" ht="36.75" customHeight="1">
      <c r="A13" s="59" t="s">
        <v>108</v>
      </c>
      <c r="B13" s="50">
        <f>'Пр. 2'!C78</f>
        <v>0</v>
      </c>
      <c r="C13" s="50">
        <f>'Пр. 2'!D78</f>
        <v>0</v>
      </c>
      <c r="D13" s="50">
        <f>'Пр. 2'!E78</f>
        <v>0</v>
      </c>
    </row>
    <row r="14" spans="1:4" ht="15.75">
      <c r="A14" s="56" t="s">
        <v>23</v>
      </c>
      <c r="B14" s="50">
        <f>безвозм.пост.!C9</f>
        <v>1869792</v>
      </c>
      <c r="C14" s="50">
        <f>'Пр. 2'!D82</f>
        <v>0</v>
      </c>
      <c r="D14" s="50">
        <f>'Пр. 2'!E82</f>
        <v>0</v>
      </c>
    </row>
    <row r="15" spans="1:4" ht="54" customHeight="1">
      <c r="A15" s="46" t="s">
        <v>22</v>
      </c>
      <c r="B15" s="50">
        <f>'Пр. 2'!C90</f>
        <v>246500</v>
      </c>
      <c r="C15" s="50">
        <f>'Пр. 2'!D90</f>
        <v>254900</v>
      </c>
      <c r="D15" s="50">
        <f>'Пр. 2'!E90</f>
        <v>0</v>
      </c>
    </row>
    <row r="16" spans="1:4" ht="15.75">
      <c r="A16" s="38" t="s">
        <v>35</v>
      </c>
      <c r="B16" s="60">
        <f>SUM(B12:B15)</f>
        <v>8319392</v>
      </c>
      <c r="C16" s="60">
        <f>SUM(C12:C15)</f>
        <v>254900</v>
      </c>
      <c r="D16" s="60">
        <f>SUM(D12:D15)</f>
        <v>0</v>
      </c>
    </row>
    <row r="18" spans="2:4">
      <c r="B18" s="29"/>
      <c r="C18" s="29"/>
      <c r="D18" s="29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для главы</vt:lpstr>
      <vt:lpstr>табл.к пояс.з.</vt:lpstr>
      <vt:lpstr>безвозм.пост.</vt:lpstr>
      <vt:lpstr>план работы</vt:lpstr>
      <vt:lpstr>гл.адм</vt:lpstr>
      <vt:lpstr>ит.</vt:lpstr>
      <vt:lpstr>Пр. 1</vt:lpstr>
      <vt:lpstr>Пр. 2</vt:lpstr>
      <vt:lpstr>Пр. 3</vt:lpstr>
      <vt:lpstr>Пр. 4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2022-11-10T07:21:31Z</cp:lastPrinted>
  <dcterms:created xsi:type="dcterms:W3CDTF">2016-06-27T10:52:24Z</dcterms:created>
  <dcterms:modified xsi:type="dcterms:W3CDTF">2022-11-10T08:33:54Z</dcterms:modified>
</cp:coreProperties>
</file>