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4"/>
  </bookViews>
  <sheets>
    <sheet name="для главы" sheetId="45" state="hidden" r:id="rId1"/>
    <sheet name="безвозм.пост." sheetId="25" state="hidden" r:id="rId2"/>
    <sheet name="пер.ост." sheetId="46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гл.адм" sheetId="27" r:id="rId8"/>
    <sheet name="Пр. 4" sheetId="16" r:id="rId9"/>
    <sheet name="ит." sheetId="8" r:id="rId10"/>
    <sheet name="Пр. 5 " sheetId="30" r:id="rId11"/>
    <sheet name="Пр. 6" sheetId="31" r:id="rId12"/>
    <sheet name="Пр. 7" sheetId="17" r:id="rId13"/>
    <sheet name="Пр.8" sheetId="23" r:id="rId14"/>
    <sheet name="Пр. 9" sheetId="21" r:id="rId15"/>
    <sheet name="Пр. 10" sheetId="19" r:id="rId16"/>
    <sheet name="Пр. 11" sheetId="13" r:id="rId17"/>
    <sheet name="у.у" sheetId="38" r:id="rId18"/>
  </sheets>
  <definedNames>
    <definedName name="_xlnm.Print_Area" localSheetId="1">безвозм.пост.!$B$1:$E$63</definedName>
    <definedName name="_xlnm.Print_Area" localSheetId="0">'для главы'!$B$1:$E$36</definedName>
    <definedName name="_xlnm.Print_Area" localSheetId="3">'план работы'!$A$2:$G$55</definedName>
    <definedName name="_xlnm.Print_Area" localSheetId="8">'Пр. 4'!$A$1:$E$26</definedName>
    <definedName name="_xlnm.Print_Area" localSheetId="12">'Пр. 7'!$A$1:$G$90</definedName>
    <definedName name="_xlnm.Print_Area" localSheetId="13">Пр.8!$A$1:$H$75</definedName>
  </definedNames>
  <calcPr calcId="124519"/>
</workbook>
</file>

<file path=xl/calcChain.xml><?xml version="1.0" encoding="utf-8"?>
<calcChain xmlns="http://schemas.openxmlformats.org/spreadsheetml/2006/main">
  <c r="E65" i="30"/>
  <c r="G82" i="17"/>
  <c r="E85" i="30"/>
  <c r="E84"/>
  <c r="G85" i="17"/>
  <c r="G84"/>
  <c r="B10" i="46" l="1"/>
  <c r="B12" s="1"/>
  <c r="E68" i="30"/>
  <c r="G72" i="17"/>
  <c r="F47" i="32"/>
  <c r="F43"/>
  <c r="F42"/>
  <c r="F34"/>
  <c r="F32" s="1"/>
  <c r="F22"/>
  <c r="F21"/>
  <c r="F4" s="1"/>
  <c r="F8"/>
  <c r="K8" i="25"/>
  <c r="K7"/>
  <c r="K6"/>
  <c r="C76" i="1"/>
  <c r="C75" s="1"/>
  <c r="C74" s="1"/>
  <c r="E76"/>
  <c r="E75" s="1"/>
  <c r="E74" s="1"/>
  <c r="D76"/>
  <c r="D75" s="1"/>
  <c r="D74" s="1"/>
  <c r="C22" i="25"/>
  <c r="C21"/>
  <c r="K42"/>
  <c r="K44" s="1"/>
  <c r="K40"/>
  <c r="F5"/>
  <c r="E82" i="30" l="1"/>
  <c r="F33" i="32"/>
  <c r="H42" i="25"/>
  <c r="H40"/>
  <c r="F42"/>
  <c r="F40"/>
  <c r="E3" i="45"/>
  <c r="D21"/>
  <c r="D17"/>
  <c r="D13"/>
  <c r="C5"/>
  <c r="D5" s="1"/>
  <c r="C18"/>
  <c r="C19" s="1"/>
  <c r="C14"/>
  <c r="C15" s="1"/>
  <c r="E18" l="1"/>
  <c r="E19" s="1"/>
  <c r="E14"/>
  <c r="E15" s="1"/>
  <c r="E6"/>
  <c r="H20" i="23"/>
  <c r="C18" i="25"/>
  <c r="E47" i="32"/>
  <c r="E32" s="1"/>
  <c r="E4" s="1"/>
  <c r="E43"/>
  <c r="E42" s="1"/>
  <c r="E34"/>
  <c r="E33"/>
  <c r="E22"/>
  <c r="E21"/>
  <c r="E8"/>
  <c r="H37" i="23"/>
  <c r="G37"/>
  <c r="G43" i="17"/>
  <c r="G45"/>
  <c r="E8" i="25"/>
  <c r="H38" i="23"/>
  <c r="E7" i="45" l="1"/>
  <c r="E3" i="25"/>
  <c r="G54" i="17"/>
  <c r="G70"/>
  <c r="G41"/>
  <c r="D8" i="25"/>
  <c r="C8"/>
  <c r="H59" i="23" l="1"/>
  <c r="E8" i="45"/>
  <c r="D66" i="1" l="1"/>
  <c r="C66"/>
  <c r="E66"/>
  <c r="C69"/>
  <c r="C73"/>
  <c r="C19"/>
  <c r="D19"/>
  <c r="E19"/>
  <c r="C17"/>
  <c r="D17"/>
  <c r="E17"/>
  <c r="G21" i="32"/>
  <c r="G22"/>
  <c r="G56" i="17"/>
  <c r="E39" i="30" s="1"/>
  <c r="E38" s="1"/>
  <c r="E22" i="25" l="1"/>
  <c r="E21"/>
  <c r="G55" i="17"/>
  <c r="E61" i="30" s="1"/>
  <c r="E60" s="1"/>
  <c r="G60" i="17"/>
  <c r="G51"/>
  <c r="G50" s="1"/>
  <c r="C30" i="21" s="1"/>
  <c r="C23" i="25" l="1"/>
  <c r="G77" i="17" s="1"/>
  <c r="E23" i="25"/>
  <c r="E55" i="30"/>
  <c r="E37"/>
  <c r="E36" s="1"/>
  <c r="G29" i="17"/>
  <c r="G25" s="1"/>
  <c r="G47" i="32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D21" i="25" l="1"/>
  <c r="C33"/>
  <c r="C34" s="1"/>
  <c r="C29"/>
  <c r="C30" s="1"/>
  <c r="H46" i="23"/>
  <c r="G46"/>
  <c r="C17" i="21"/>
  <c r="H22" i="23"/>
  <c r="G22"/>
  <c r="C15" i="1"/>
  <c r="F43" i="31"/>
  <c r="E43"/>
  <c r="G8" i="32" l="1"/>
  <c r="G34"/>
  <c r="G38" i="23"/>
  <c r="G33" i="32" l="1"/>
  <c r="G89" i="17" s="1"/>
  <c r="G74"/>
  <c r="E70" i="30" s="1"/>
  <c r="G44" i="17"/>
  <c r="E51" i="30" s="1"/>
  <c r="H30" i="23"/>
  <c r="H31"/>
  <c r="G31"/>
  <c r="G30"/>
  <c r="G33" i="17"/>
  <c r="G32"/>
  <c r="E83" i="30"/>
  <c r="G31" i="17" l="1"/>
  <c r="C10" i="25" l="1"/>
  <c r="H70" i="23"/>
  <c r="F71" i="31" s="1"/>
  <c r="G70" i="23"/>
  <c r="E71" i="31" s="1"/>
  <c r="G83" i="17"/>
  <c r="G19" i="23"/>
  <c r="F42" i="31"/>
  <c r="E42"/>
  <c r="F70" l="1"/>
  <c r="E70"/>
  <c r="E50" i="30"/>
  <c r="C11" i="25"/>
  <c r="H69" i="23"/>
  <c r="G69"/>
  <c r="E30" i="31"/>
  <c r="G59" i="17"/>
  <c r="E69" i="1"/>
  <c r="D69"/>
  <c r="E73"/>
  <c r="D73"/>
  <c r="G43" i="32" l="1"/>
  <c r="G32" l="1"/>
  <c r="H57" i="23"/>
  <c r="G42" i="32"/>
  <c r="G71" i="17" s="1"/>
  <c r="G67" s="1"/>
  <c r="A12" i="4"/>
  <c r="E22" i="1"/>
  <c r="E21" s="1"/>
  <c r="D22"/>
  <c r="D21" s="1"/>
  <c r="C22"/>
  <c r="C21" s="1"/>
  <c r="H19" i="23"/>
  <c r="G18"/>
  <c r="G15"/>
  <c r="G58" i="17"/>
  <c r="G36"/>
  <c r="E67" i="30" l="1"/>
  <c r="G57" i="17"/>
  <c r="H18" i="23"/>
  <c r="H15"/>
  <c r="G4" i="32"/>
  <c r="G48" i="23"/>
  <c r="B13" i="4"/>
  <c r="H68" i="23"/>
  <c r="G68"/>
  <c r="H60" l="1"/>
  <c r="H56" s="1"/>
  <c r="E57" i="31"/>
  <c r="G67" i="23"/>
  <c r="H48"/>
  <c r="E54" i="30"/>
  <c r="F57" i="31" l="1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2" i="25"/>
  <c r="D18" s="1"/>
  <c r="E32"/>
  <c r="E18" s="1"/>
  <c r="F18" l="1"/>
  <c r="G66" i="23"/>
  <c r="H66"/>
  <c r="C13" i="4"/>
  <c r="D13"/>
  <c r="D81" i="1"/>
  <c r="E81"/>
  <c r="C81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38" i="1"/>
  <c r="C37" s="1"/>
  <c r="C36" s="1"/>
  <c r="D38"/>
  <c r="D37" s="1"/>
  <c r="D36" s="1"/>
  <c r="E38"/>
  <c r="E37" s="1"/>
  <c r="E36" s="1"/>
  <c r="G42" i="17" l="1"/>
  <c r="G39" s="1"/>
  <c r="F14" i="31"/>
  <c r="F29"/>
  <c r="F53"/>
  <c r="H72" i="23"/>
  <c r="F35" i="31"/>
  <c r="F25"/>
  <c r="F22"/>
  <c r="E37"/>
  <c r="F44"/>
  <c r="F39" s="1"/>
  <c r="F37"/>
  <c r="F27"/>
  <c r="F19"/>
  <c r="C33" i="1"/>
  <c r="C32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4" i="30"/>
  <c r="E73" s="1"/>
  <c r="E72"/>
  <c r="E71" s="1"/>
  <c r="E69"/>
  <c r="E66"/>
  <c r="E64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16"/>
  <c r="E15"/>
  <c r="E63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3" i="17"/>
  <c r="G52" s="1"/>
  <c r="C25" i="21"/>
  <c r="G49" i="17" l="1"/>
  <c r="E57" i="30"/>
  <c r="E56" s="1"/>
  <c r="E47" s="1"/>
  <c r="C31" i="21" l="1"/>
  <c r="G81" i="17"/>
  <c r="G80" l="1"/>
  <c r="E81" i="30"/>
  <c r="E80" s="1"/>
  <c r="G78" i="17"/>
  <c r="G79"/>
  <c r="C85" i="1"/>
  <c r="D88"/>
  <c r="D87" s="1"/>
  <c r="D86" s="1"/>
  <c r="E88"/>
  <c r="E87" s="1"/>
  <c r="E86" s="1"/>
  <c r="C88"/>
  <c r="C87" s="1"/>
  <c r="C86" s="1"/>
  <c r="E69" i="31" l="1"/>
  <c r="E68" s="1"/>
  <c r="E66"/>
  <c r="E79" i="30"/>
  <c r="E78"/>
  <c r="C59" i="1"/>
  <c r="C58" s="1"/>
  <c r="C57" s="1"/>
  <c r="E67" i="31" l="1"/>
  <c r="D68" i="1"/>
  <c r="D67" s="1"/>
  <c r="E68"/>
  <c r="E67" s="1"/>
  <c r="C68"/>
  <c r="C67" s="1"/>
  <c r="G35" i="17" l="1"/>
  <c r="G34" s="1"/>
  <c r="E17" i="21"/>
  <c r="G17" i="17"/>
  <c r="C23" i="21" l="1"/>
  <c r="C22" s="1"/>
  <c r="B14" i="4"/>
  <c r="E26" i="30"/>
  <c r="E13" s="1"/>
  <c r="D17" i="21"/>
  <c r="E33" l="1"/>
  <c r="D33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5"/>
  <c r="E15"/>
  <c r="D35" l="1"/>
  <c r="D40"/>
  <c r="E35"/>
  <c r="E40"/>
  <c r="E53"/>
  <c r="E54"/>
  <c r="D53"/>
  <c r="D54"/>
  <c r="C53"/>
  <c r="C54"/>
  <c r="C35"/>
  <c r="D50"/>
  <c r="D49" s="1"/>
  <c r="D48" s="1"/>
  <c r="C50"/>
  <c r="C49" s="1"/>
  <c r="E50"/>
  <c r="E49" s="1"/>
  <c r="E48" s="1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4" i="21"/>
  <c r="C33" l="1"/>
  <c r="E37"/>
  <c r="D37"/>
  <c r="C38"/>
  <c r="C37" s="1"/>
  <c r="E15"/>
  <c r="D15"/>
  <c r="C15"/>
  <c r="E80" i="1"/>
  <c r="E79" s="1"/>
  <c r="E78" s="1"/>
  <c r="D80"/>
  <c r="D79" s="1"/>
  <c r="D78" s="1"/>
  <c r="D21" i="21"/>
  <c r="D20" s="1"/>
  <c r="E21"/>
  <c r="E20" s="1"/>
  <c r="G88" i="17"/>
  <c r="G86"/>
  <c r="G62"/>
  <c r="G61" s="1"/>
  <c r="C19" i="21"/>
  <c r="G14" i="17"/>
  <c r="E65" i="1"/>
  <c r="E64" s="1"/>
  <c r="E63" s="1"/>
  <c r="D65"/>
  <c r="D64" s="1"/>
  <c r="D63" s="1"/>
  <c r="C65"/>
  <c r="C64" s="1"/>
  <c r="C63" l="1"/>
  <c r="C32" i="21"/>
  <c r="C29" s="1"/>
  <c r="C84" i="1"/>
  <c r="C83" s="1"/>
  <c r="C82" s="1"/>
  <c r="B15" i="4"/>
  <c r="C80" i="1"/>
  <c r="C79" s="1"/>
  <c r="C78" s="1"/>
  <c r="C21" i="21"/>
  <c r="C20" s="1"/>
  <c r="G30" i="17"/>
  <c r="C15" i="4"/>
  <c r="D15"/>
  <c r="D14"/>
  <c r="C14"/>
  <c r="C12"/>
  <c r="D12"/>
  <c r="B12"/>
  <c r="E25" i="1"/>
  <c r="D25"/>
  <c r="C25"/>
  <c r="E43"/>
  <c r="D43"/>
  <c r="C43"/>
  <c r="C62" l="1"/>
  <c r="B16" i="4"/>
  <c r="D16"/>
  <c r="C16"/>
  <c r="E24" i="1"/>
  <c r="E12" s="1"/>
  <c r="D24"/>
  <c r="D12" s="1"/>
  <c r="C24"/>
  <c r="C12" s="1"/>
  <c r="C61" l="1"/>
  <c r="C90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E77" i="30"/>
  <c r="D22" i="25" l="1"/>
  <c r="D23" s="1"/>
  <c r="G76" i="17"/>
  <c r="H63" i="23" l="1"/>
  <c r="G63"/>
  <c r="E76" i="30"/>
  <c r="E75" s="1"/>
  <c r="E62" s="1"/>
  <c r="E86" s="1"/>
  <c r="E12" s="1"/>
  <c r="G75" i="17"/>
  <c r="G66" s="1"/>
  <c r="G65" s="1"/>
  <c r="E64" i="31" l="1"/>
  <c r="G64" i="17"/>
  <c r="G90" s="1"/>
  <c r="C36" i="21"/>
  <c r="C35" s="1"/>
  <c r="G64" i="23"/>
  <c r="G62" s="1"/>
  <c r="G55" s="1"/>
  <c r="G54" s="1"/>
  <c r="F64" i="31"/>
  <c r="D36" i="21" l="1"/>
  <c r="D35" s="1"/>
  <c r="G53" i="23"/>
  <c r="G75" s="1"/>
  <c r="D23" i="16" s="1"/>
  <c r="D85" i="1"/>
  <c r="D84" s="1"/>
  <c r="D83" s="1"/>
  <c r="D82" s="1"/>
  <c r="C40" i="21"/>
  <c r="H64" i="23"/>
  <c r="A16" i="38"/>
  <c r="C23" i="16"/>
  <c r="C13" s="1"/>
  <c r="E65" i="31"/>
  <c r="E63" s="1"/>
  <c r="E52" s="1"/>
  <c r="E12" s="1"/>
  <c r="E85" i="1" l="1"/>
  <c r="E84" s="1"/>
  <c r="E83" s="1"/>
  <c r="E82" s="1"/>
  <c r="D40" i="21"/>
  <c r="D22" i="16"/>
  <c r="D21" s="1"/>
  <c r="D20" s="1"/>
  <c r="D19" s="1"/>
  <c r="C22"/>
  <c r="C21" s="1"/>
  <c r="C20" s="1"/>
  <c r="C19" s="1"/>
  <c r="F65" i="31"/>
  <c r="F63" s="1"/>
  <c r="F52" s="1"/>
  <c r="F12" s="1"/>
  <c r="H62" i="23"/>
  <c r="H55" s="1"/>
  <c r="H54" s="1"/>
  <c r="D61" i="1"/>
  <c r="D62"/>
  <c r="E61" l="1"/>
  <c r="E62"/>
  <c r="E16" i="8"/>
  <c r="D90" i="1"/>
  <c r="H53" i="23"/>
  <c r="H75" s="1"/>
  <c r="E23" i="16" s="1"/>
  <c r="E36" i="21"/>
  <c r="E35" s="1"/>
  <c r="C12" i="16"/>
  <c r="D16" i="8"/>
  <c r="D14" l="1"/>
  <c r="E22" i="16"/>
  <c r="E21" s="1"/>
  <c r="E20" s="1"/>
  <c r="E19" s="1"/>
  <c r="E40" i="21"/>
  <c r="E90" i="1"/>
  <c r="B16" i="38"/>
  <c r="D18" i="16"/>
  <c r="C16" i="38" l="1"/>
  <c r="E18" i="16"/>
  <c r="F16" i="8"/>
  <c r="D17" i="16"/>
  <c r="D16" s="1"/>
  <c r="D15" s="1"/>
  <c r="D14" s="1"/>
  <c r="D13"/>
  <c r="E15" i="8" l="1"/>
  <c r="E14" s="1"/>
  <c r="D12" i="16"/>
  <c r="E17"/>
  <c r="E16" s="1"/>
  <c r="E15" s="1"/>
  <c r="E14" s="1"/>
  <c r="E13"/>
  <c r="F15" i="8" l="1"/>
  <c r="F14" s="1"/>
  <c r="E12" i="16"/>
</calcChain>
</file>

<file path=xl/sharedStrings.xml><?xml version="1.0" encoding="utf-8"?>
<sst xmlns="http://schemas.openxmlformats.org/spreadsheetml/2006/main" count="1461" uniqueCount="598">
  <si>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</si>
  <si>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</si>
  <si>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</si>
  <si>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</si>
  <si>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</si>
  <si>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</si>
  <si>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</si>
  <si>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</si>
  <si>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</si>
  <si>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</si>
  <si>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</si>
  <si>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</si>
  <si>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</si>
  <si>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</si>
  <si>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</si>
  <si>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</si>
  <si>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</si>
  <si>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</si>
  <si>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</si>
  <si>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</si>
  <si>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</si>
  <si>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</si>
  <si>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</si>
  <si>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</si>
  <si>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</si>
  <si>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</si>
  <si>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</si>
  <si>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</si>
  <si>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</si>
  <si>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</si>
  <si>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</si>
  <si>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</si>
  <si>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</si>
  <si>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</si>
  <si>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</si>
  <si>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</si>
  <si>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</si>
  <si>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</si>
  <si>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</si>
  <si>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</si>
  <si>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</si>
  <si>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</si>
  <si>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</si>
  <si>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</si>
  <si>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</si>
  <si>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</si>
  <si>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</si>
  <si>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</si>
  <si>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</si>
  <si>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</si>
  <si>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</si>
  <si>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</si>
  <si>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</si>
  <si>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</si>
  <si>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</si>
  <si>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</si>
  <si>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</si>
  <si>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</si>
  <si>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</si>
  <si>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</si>
  <si>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</si>
  <si>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</si>
  <si>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</si>
  <si>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</si>
  <si>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</si>
  <si>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</si>
  <si>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</si>
  <si>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</si>
  <si>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</si>
  <si>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</si>
  <si>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</si>
  <si>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</si>
  <si>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</si>
  <si>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</si>
  <si>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</si>
  <si>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</si>
  <si>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</si>
  <si>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</si>
  <si>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</si>
  <si>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</si>
  <si>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</si>
  <si>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</si>
  <si>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</si>
  <si>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</si>
  <si>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</si>
  <si>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</si>
  <si>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</si>
  <si>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</si>
  <si>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</si>
  <si>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</si>
  <si>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</si>
  <si>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</si>
  <si>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</si>
  <si>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</si>
  <si>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</si>
  <si>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</si>
  <si>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</si>
  <si>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</si>
  <si>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</si>
  <si>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</si>
  <si>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</si>
  <si>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</si>
  <si>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</si>
  <si>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</si>
  <si>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</si>
  <si>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</si>
  <si>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</si>
  <si>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</si>
  <si>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</si>
  <si>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</si>
  <si>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</si>
  <si>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</si>
  <si>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</si>
  <si>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</si>
  <si>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</si>
  <si>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</si>
  <si>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</si>
  <si>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</si>
  <si>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</si>
  <si>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</si>
  <si>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</si>
  <si>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</si>
  <si>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</si>
  <si>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</si>
  <si>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</si>
  <si>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</si>
  <si>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</si>
  <si>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</si>
  <si>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</si>
  <si>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</si>
  <si>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</si>
  <si>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</si>
  <si>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</si>
  <si>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</si>
  <si>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</si>
  <si>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</si>
  <si>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</si>
  <si>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</si>
  <si>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</si>
  <si>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</si>
  <si>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</si>
  <si>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</si>
  <si>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</si>
  <si>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</si>
  <si>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</si>
  <si>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</si>
  <si>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</si>
  <si>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</si>
  <si>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</si>
  <si>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</si>
  <si>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</si>
  <si>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</si>
  <si>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</si>
  <si>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</si>
  <si>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</si>
  <si>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</si>
  <si>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</si>
  <si>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</si>
  <si>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</si>
  <si>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</si>
  <si>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</si>
  <si>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</si>
  <si>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</si>
  <si>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</si>
  <si>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</si>
  <si>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</si>
  <si>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</si>
  <si>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</si>
  <si>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</si>
  <si>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</si>
  <si>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</si>
  <si>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</si>
  <si>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</si>
  <si>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</si>
  <si>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</si>
  <si>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</si>
  <si>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</si>
  <si>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</si>
  <si>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</si>
  <si>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</si>
  <si>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</si>
  <si>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</si>
  <si>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</si>
  <si>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</si>
  <si>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</si>
  <si>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</si>
  <si>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</si>
  <si>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</si>
  <si>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</si>
  <si>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</si>
  <si>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</si>
  <si>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</si>
  <si>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</si>
  <si>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</si>
  <si>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</si>
  <si>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</si>
  <si>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</si>
  <si>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</si>
  <si>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</si>
  <si>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</si>
  <si>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</si>
  <si>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</si>
  <si>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</si>
  <si>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</si>
  <si>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</si>
  <si>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</si>
  <si>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</si>
  <si>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</si>
  <si>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</si>
  <si>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</si>
  <si>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</si>
  <si>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</si>
  <si>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</si>
  <si>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</si>
  <si>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</si>
  <si>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</si>
  <si>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</si>
  <si>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</si>
  <si>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</si>
  <si>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</si>
  <si>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</si>
  <si>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</si>
  <si>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</si>
  <si>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</si>
  <si>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</si>
  <si>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</si>
  <si>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</si>
  <si>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</si>
  <si>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</si>
  <si>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</si>
  <si>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</si>
  <si>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</si>
  <si>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</si>
  <si>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</si>
  <si>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</si>
  <si>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</si>
  <si>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</si>
  <si>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</si>
  <si>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</si>
  <si>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</si>
  <si>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</si>
  <si>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</si>
  <si>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</si>
  <si>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</si>
  <si>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</si>
  <si>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</si>
  <si>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</si>
  <si>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</si>
  <si>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</si>
  <si>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</si>
  <si>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</si>
  <si>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</si>
  <si>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</si>
  <si>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</si>
  <si>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</si>
  <si>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</si>
  <si>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</si>
  <si>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</si>
  <si>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</si>
  <si>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</si>
  <si>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</si>
  <si>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</si>
  <si>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</si>
  <si>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</si>
  <si>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</si>
  <si>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</si>
  <si>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</si>
  <si>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</si>
  <si>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</si>
  <si>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</si>
  <si>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</si>
  <si>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</si>
  <si>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</si>
  <si>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</si>
  <si>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</si>
  <si>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</si>
  <si>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</si>
  <si>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</si>
  <si>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</si>
  <si>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</si>
  <si>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</si>
  <si>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</si>
  <si>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</si>
  <si>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</si>
  <si>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</si>
  <si>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</si>
  <si>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</si>
  <si>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</si>
  <si>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</si>
  <si>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</si>
  <si>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</si>
  <si>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</si>
  <si>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</si>
  <si>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</si>
  <si>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</si>
  <si>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</si>
  <si>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</si>
  <si>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</si>
  <si>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</si>
  <si>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</si>
  <si>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</si>
  <si>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</si>
  <si>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</si>
  <si>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</si>
  <si>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</si>
  <si>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</si>
  <si>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</si>
  <si>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</si>
  <si>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</si>
  <si>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</si>
  <si>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</si>
  <si>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</si>
  <si>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</si>
  <si>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</si>
  <si>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</si>
  <si>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</si>
  <si>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</si>
  <si>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</si>
  <si>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</si>
  <si>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</si>
  <si>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</si>
  <si>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</si>
  <si>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</si>
  <si>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</si>
  <si>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</si>
  <si>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</si>
  <si>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</si>
  <si>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</si>
  <si>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</si>
  <si>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</si>
  <si>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</si>
  <si>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</si>
  <si>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</si>
  <si>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</si>
  <si>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</si>
  <si>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</si>
  <si>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</si>
  <si>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</si>
  <si>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</si>
  <si>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</si>
  <si>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</si>
  <si>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</si>
  <si>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</si>
  <si>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</si>
  <si>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</si>
  <si>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</si>
  <si>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</si>
  <si>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</si>
  <si>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</si>
  <si>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</si>
  <si>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</si>
  <si>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</si>
  <si>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</si>
  <si>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</si>
  <si>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</si>
  <si>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</si>
  <si>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</si>
  <si>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</si>
  <si>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</si>
  <si>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</si>
  <si>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</si>
  <si>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</si>
  <si>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</si>
  <si>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</si>
  <si>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</si>
  <si>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</si>
  <si>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</si>
  <si>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</si>
  <si>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</si>
  <si>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</si>
  <si>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</si>
  <si>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</si>
  <si>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</si>
  <si>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</si>
  <si>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</si>
  <si>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</si>
  <si>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</si>
  <si>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</si>
  <si>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</si>
  <si>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</si>
  <si>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</si>
  <si>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</si>
  <si>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</si>
  <si>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</si>
  <si>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</si>
  <si>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</si>
  <si>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</si>
  <si>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</si>
  <si>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</si>
  <si>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</si>
  <si>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</si>
  <si>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</si>
  <si>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</si>
  <si>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</si>
  <si>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</si>
  <si>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</si>
  <si>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</si>
  <si>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</si>
  <si>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</si>
  <si>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</si>
  <si>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</si>
  <si>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</si>
  <si>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</si>
  <si>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</si>
  <si>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</si>
  <si>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</si>
  <si>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</si>
  <si>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</si>
  <si>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</si>
  <si>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</si>
  <si>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</si>
  <si>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</si>
  <si>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</si>
  <si>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</si>
  <si>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</si>
  <si>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</si>
  <si>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</si>
  <si>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</si>
  <si>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</si>
  <si>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</si>
  <si>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</si>
  <si>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</si>
  <si>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</si>
  <si>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</si>
  <si>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</si>
  <si>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</si>
  <si>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</si>
  <si>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</si>
  <si>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</si>
  <si>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</si>
  <si>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</si>
  <si>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</si>
  <si>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</si>
  <si>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</si>
  <si>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</si>
  <si>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</si>
  <si>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</si>
  <si>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</si>
  <si>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</si>
  <si>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</si>
  <si>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</si>
  <si>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</si>
  <si>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</si>
  <si>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</si>
  <si>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</si>
  <si>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</si>
  <si>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</si>
  <si>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</si>
  <si>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</si>
  <si>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</si>
  <si>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</si>
  <si>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</si>
  <si>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</si>
  <si>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</si>
  <si>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</si>
  <si>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</si>
  <si>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</si>
  <si>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</si>
  <si>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</si>
  <si>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</si>
  <si>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</si>
  <si>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</si>
  <si>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</si>
  <si>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</si>
  <si>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</si>
  <si>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</si>
  <si>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</si>
  <si>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</si>
  <si>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</si>
  <si>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</si>
  <si>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</si>
  <si>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</si>
  <si>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</si>
  <si>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</si>
  <si>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</si>
  <si>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</si>
  <si>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</si>
  <si>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</si>
  <si>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</si>
  <si>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</si>
  <si>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</si>
  <si>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</si>
  <si>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</si>
  <si>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</si>
  <si>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</si>
  <si>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</si>
  <si>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</si>
  <si>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</si>
  <si>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</si>
  <si>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</si>
  <si>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</si>
  <si>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</si>
  <si>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</si>
  <si>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</si>
  <si>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</si>
  <si>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</si>
  <si>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</si>
  <si>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</si>
  <si>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</si>
  <si>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</si>
  <si>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</si>
  <si>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</si>
  <si>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</si>
  <si>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</si>
  <si>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</si>
  <si>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</si>
  <si>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</si>
  <si>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</si>
  <si>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</si>
  <si>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</si>
  <si>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</si>
  <si>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</si>
  <si>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</si>
  <si>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</si>
  <si>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</si>
  <si>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</si>
  <si>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</si>
  <si>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</si>
  <si>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</si>
  <si>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</si>
  <si>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</si>
  <si>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</si>
  <si>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</si>
  <si>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</si>
  <si>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</si>
  <si>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</si>
  <si>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</si>
  <si>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</si>
  <si>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</si>
  <si>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</si>
  <si>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</si>
  <si>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</si>
  <si>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</si>
  <si>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</si>
  <si>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</si>
  <si>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</si>
  <si>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</si>
  <si>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</si>
  <si>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</si>
  <si>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</si>
  <si>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</si>
  <si>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</si>
  <si>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</si>
  <si>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</si>
  <si>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</si>
  <si>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</si>
  <si>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</si>
  <si>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</si>
  <si>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</si>
  <si>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</si>
  <si>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</si>
  <si>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</si>
  <si>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</si>
  <si>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</si>
  <si>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 xml:space="preserve">ПСД на ремонт 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</si>
  <si>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</si>
  <si>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</si>
  <si>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</si>
  <si>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</si>
  <si>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</si>
  <si>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</si>
  <si>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</si>
  <si>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</si>
  <si>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</si>
  <si>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</si>
  <si>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</si>
  <si>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</si>
  <si>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</si>
  <si>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</si>
  <si>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</si>
  <si>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</si>
  <si>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</si>
  <si>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</si>
  <si>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</si>
  <si>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</si>
  <si>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</si>
  <si>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</si>
  <si>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</si>
  <si>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</si>
  <si>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</si>
  <si>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январь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</si>
  <si>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</si>
  <si>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Расходы на обеспечение учреждений культуры специализированным автотранспортом для обслуживания населения, в том числе сельского населения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</si>
  <si>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</si>
  <si>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</si>
  <si>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</si>
  <si>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</si>
  <si>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</si>
  <si>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</si>
  <si>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</si>
  <si>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</si>
  <si>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</si>
  <si>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</si>
  <si>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</si>
  <si>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0140655198</t>
  </si>
  <si>
    <t>01406S5198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</si>
  <si>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</si>
  <si>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Расходы на 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</si>
</sst>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0" fillId="0" borderId="0">
      <alignment vertical="center"/>
    </xf>
    <xf numFmtId="0" fontId="30" fillId="0" borderId="10">
      <alignment horizontal="center" vertical="center" wrapText="1"/>
    </xf>
    <xf numFmtId="0" fontId="30" fillId="0" borderId="19">
      <alignment horizontal="center" vertical="center" wrapText="1"/>
    </xf>
    <xf numFmtId="49" fontId="31" fillId="0" borderId="14">
      <alignment vertical="center" wrapText="1"/>
    </xf>
    <xf numFmtId="4" fontId="31" fillId="0" borderId="10">
      <alignment horizontal="right" vertical="center" shrinkToFit="1"/>
    </xf>
    <xf numFmtId="49" fontId="32" fillId="0" borderId="20">
      <alignment horizontal="left" vertical="center" wrapText="1" indent="1"/>
    </xf>
    <xf numFmtId="4" fontId="32" fillId="0" borderId="10">
      <alignment horizontal="right" vertical="center" shrinkToFit="1"/>
    </xf>
  </cellStyleXfs>
  <cellXfs count="47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18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9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1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1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center" wrapText="1"/>
    </xf>
    <xf numFmtId="0" fontId="23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4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 applyProtection="1">
      <alignment vertical="top" wrapText="1"/>
    </xf>
    <xf numFmtId="0" fontId="25" fillId="0" borderId="0" xfId="0" applyFont="1"/>
    <xf numFmtId="4" fontId="25" fillId="0" borderId="0" xfId="0" applyNumberFormat="1" applyFont="1"/>
    <xf numFmtId="4" fontId="23" fillId="0" borderId="0" xfId="0" applyNumberFormat="1" applyFont="1"/>
    <xf numFmtId="0" fontId="23" fillId="0" borderId="0" xfId="0" applyFont="1" applyFill="1"/>
    <xf numFmtId="4" fontId="23" fillId="0" borderId="0" xfId="0" applyNumberFormat="1" applyFont="1" applyFill="1"/>
    <xf numFmtId="4" fontId="25" fillId="0" borderId="0" xfId="0" applyNumberFormat="1" applyFont="1" applyFill="1"/>
    <xf numFmtId="0" fontId="25" fillId="0" borderId="0" xfId="0" applyFont="1" applyFill="1"/>
    <xf numFmtId="164" fontId="23" fillId="0" borderId="0" xfId="0" applyNumberFormat="1" applyFont="1"/>
    <xf numFmtId="164" fontId="25" fillId="0" borderId="0" xfId="0" applyNumberFormat="1" applyFont="1"/>
    <xf numFmtId="164" fontId="25" fillId="0" borderId="0" xfId="0" applyNumberFormat="1" applyFont="1" applyFill="1"/>
    <xf numFmtId="164" fontId="23" fillId="0" borderId="0" xfId="0" applyNumberFormat="1" applyFont="1" applyFill="1"/>
    <xf numFmtId="0" fontId="27" fillId="0" borderId="0" xfId="0" applyFont="1"/>
    <xf numFmtId="0" fontId="22" fillId="0" borderId="0" xfId="0" applyFont="1"/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>
      <alignment horizontal="right"/>
    </xf>
    <xf numFmtId="0" fontId="21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1" fillId="0" borderId="0" xfId="0" applyFont="1" applyFill="1" applyAlignment="1">
      <alignment vertical="top"/>
    </xf>
    <xf numFmtId="0" fontId="28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29" fillId="0" borderId="0" xfId="0" applyFont="1"/>
    <xf numFmtId="0" fontId="25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5" fillId="3" borderId="1" xfId="0" applyNumberFormat="1" applyFont="1" applyFill="1" applyBorder="1" applyAlignment="1">
      <alignment vertical="top" wrapText="1"/>
    </xf>
    <xf numFmtId="0" fontId="36" fillId="7" borderId="1" xfId="0" applyFont="1" applyFill="1" applyBorder="1" applyAlignment="1">
      <alignment vertical="top" wrapText="1"/>
    </xf>
    <xf numFmtId="4" fontId="36" fillId="7" borderId="1" xfId="0" applyNumberFormat="1" applyFont="1" applyFill="1" applyBorder="1" applyAlignment="1">
      <alignment vertical="top" wrapText="1"/>
    </xf>
    <xf numFmtId="0" fontId="36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8" fillId="7" borderId="1" xfId="0" applyNumberFormat="1" applyFont="1" applyFill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36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4" fontId="36" fillId="0" borderId="1" xfId="0" applyNumberFormat="1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39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40" fillId="0" borderId="0" xfId="0" applyFont="1"/>
    <xf numFmtId="0" fontId="40" fillId="0" borderId="0" xfId="0" applyFont="1" applyFill="1" applyProtection="1">
      <protection locked="0"/>
    </xf>
    <xf numFmtId="0" fontId="40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49" fontId="28" fillId="0" borderId="1" xfId="0" applyNumberFormat="1" applyFont="1" applyFill="1" applyBorder="1" applyAlignment="1">
      <alignment horizontal="center" vertical="top" wrapText="1"/>
    </xf>
    <xf numFmtId="43" fontId="28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49" fontId="41" fillId="0" borderId="1" xfId="0" applyNumberFormat="1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center" vertical="top" wrapText="1"/>
    </xf>
    <xf numFmtId="43" fontId="28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1" fillId="0" borderId="0" xfId="0" applyNumberFormat="1" applyFont="1" applyFill="1"/>
    <xf numFmtId="2" fontId="21" fillId="0" borderId="0" xfId="0" applyNumberFormat="1" applyFont="1" applyFill="1"/>
    <xf numFmtId="43" fontId="21" fillId="0" borderId="0" xfId="0" applyNumberFormat="1" applyFont="1" applyFill="1"/>
    <xf numFmtId="0" fontId="19" fillId="2" borderId="0" xfId="0" applyFont="1" applyFill="1"/>
    <xf numFmtId="4" fontId="19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8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39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6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1" fillId="0" borderId="0" xfId="0" applyFont="1" applyFill="1" applyAlignment="1" applyProtection="1">
      <alignment horizontal="righ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0" fontId="15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1" fillId="0" borderId="0" xfId="0" applyNumberFormat="1" applyFont="1" applyFill="1" applyProtection="1">
      <protection locked="0"/>
    </xf>
    <xf numFmtId="43" fontId="21" fillId="0" borderId="0" xfId="0" applyNumberFormat="1" applyFont="1" applyFill="1" applyProtection="1">
      <protection locked="0"/>
    </xf>
    <xf numFmtId="4" fontId="21" fillId="0" borderId="0" xfId="0" applyNumberFormat="1" applyFont="1" applyFill="1" applyProtection="1">
      <protection locked="0"/>
    </xf>
    <xf numFmtId="4" fontId="21" fillId="0" borderId="0" xfId="0" applyNumberFormat="1" applyFont="1" applyFill="1"/>
    <xf numFmtId="0" fontId="21" fillId="0" borderId="0" xfId="0" applyFont="1" applyFill="1" applyAlignment="1">
      <alignment horizontal="center" vertical="top"/>
    </xf>
    <xf numFmtId="49" fontId="21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8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4" fontId="17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42" fillId="0" borderId="0" xfId="0" applyFont="1"/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7" fillId="0" borderId="1" xfId="1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21" fillId="0" borderId="0" xfId="0" applyFon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0" fillId="0" borderId="0" xfId="0" applyNumberFormat="1" applyFont="1"/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8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38" customWidth="1"/>
    <col min="2" max="2" width="73.5703125" style="337" customWidth="1"/>
    <col min="3" max="3" width="13.42578125" style="337" customWidth="1"/>
    <col min="4" max="4" width="13.42578125" style="391" customWidth="1"/>
    <col min="5" max="5" width="14" style="384" customWidth="1"/>
    <col min="6" max="6" width="14.5703125" style="76" hidden="1" customWidth="1"/>
    <col min="7" max="7" width="5.42578125" style="76" customWidth="1"/>
    <col min="8" max="8" width="12.42578125" style="88" bestFit="1" customWidth="1"/>
    <col min="9" max="9" width="11.42578125" style="88" bestFit="1" customWidth="1"/>
    <col min="10" max="10" width="13" style="88" customWidth="1"/>
    <col min="11" max="14" width="9.140625" style="88"/>
  </cols>
  <sheetData>
    <row r="1" spans="1:14">
      <c r="C1" s="413">
        <v>2021</v>
      </c>
      <c r="D1" s="413"/>
      <c r="E1" s="380">
        <v>2022</v>
      </c>
    </row>
    <row r="2" spans="1:14">
      <c r="C2" s="393" t="s">
        <v>497</v>
      </c>
      <c r="D2" s="394" t="s">
        <v>566</v>
      </c>
      <c r="E2" s="380"/>
    </row>
    <row r="3" spans="1:14" ht="63">
      <c r="B3" s="111" t="s">
        <v>24</v>
      </c>
      <c r="C3" s="111"/>
      <c r="D3" s="395"/>
      <c r="E3" s="233">
        <f>E5+E13+E17+E21+E24+E26+E28+E30+E33+E35</f>
        <v>8431314.0299999993</v>
      </c>
      <c r="F3" s="383"/>
      <c r="G3" s="383"/>
      <c r="H3" s="103"/>
      <c r="I3" s="103"/>
    </row>
    <row r="4" spans="1:14" s="152" customFormat="1">
      <c r="A4" s="384"/>
      <c r="B4" s="111"/>
      <c r="C4" s="111"/>
      <c r="D4" s="395"/>
      <c r="E4" s="233"/>
      <c r="F4" s="385"/>
      <c r="G4" s="386"/>
      <c r="H4" s="385"/>
      <c r="I4" s="385"/>
      <c r="J4" s="385"/>
      <c r="K4" s="385"/>
      <c r="L4" s="385"/>
      <c r="M4" s="385"/>
      <c r="N4" s="385"/>
    </row>
    <row r="5" spans="1:14" s="26" customFormat="1" ht="31.5">
      <c r="A5" s="387"/>
      <c r="B5" s="111" t="s">
        <v>221</v>
      </c>
      <c r="C5" s="311">
        <f>SUM(C6:C11)</f>
        <v>768532</v>
      </c>
      <c r="D5" s="392">
        <f>C5</f>
        <v>768532</v>
      </c>
      <c r="E5" s="309">
        <v>1823820.3</v>
      </c>
      <c r="F5" s="386"/>
      <c r="G5" s="386"/>
      <c r="H5" s="101"/>
      <c r="I5" s="101"/>
      <c r="J5" s="101"/>
      <c r="K5" s="101"/>
      <c r="L5" s="101"/>
      <c r="M5" s="101"/>
      <c r="N5" s="101"/>
    </row>
    <row r="6" spans="1:14" hidden="1">
      <c r="B6" s="111" t="s">
        <v>217</v>
      </c>
      <c r="C6" s="311">
        <v>535384.79</v>
      </c>
      <c r="D6" s="392"/>
      <c r="E6" s="309">
        <f>F6*100/130.2</f>
        <v>558755.99078341015</v>
      </c>
      <c r="F6" s="386">
        <v>727500.3</v>
      </c>
      <c r="G6" s="383"/>
      <c r="H6" s="103"/>
      <c r="I6" s="103"/>
    </row>
    <row r="7" spans="1:14" hidden="1">
      <c r="B7" s="111" t="s">
        <v>218</v>
      </c>
      <c r="C7" s="311">
        <v>161686.21</v>
      </c>
      <c r="D7" s="392"/>
      <c r="E7" s="309">
        <f>F6-E6</f>
        <v>168744.3092165899</v>
      </c>
      <c r="F7" s="383"/>
      <c r="G7" s="383"/>
      <c r="H7" s="102"/>
      <c r="I7" s="103"/>
    </row>
    <row r="8" spans="1:14" hidden="1">
      <c r="B8" s="381" t="s">
        <v>559</v>
      </c>
      <c r="C8" s="311"/>
      <c r="D8" s="392"/>
      <c r="E8" s="309">
        <f>E5-E6-E7</f>
        <v>1096320</v>
      </c>
      <c r="F8" s="383"/>
      <c r="G8" s="383"/>
      <c r="H8" s="102"/>
      <c r="I8" s="103"/>
    </row>
    <row r="9" spans="1:14" hidden="1">
      <c r="B9" s="382" t="s">
        <v>560</v>
      </c>
      <c r="C9" s="311"/>
      <c r="D9" s="392"/>
      <c r="E9" s="309">
        <v>1000000</v>
      </c>
      <c r="F9" s="383"/>
      <c r="G9" s="383"/>
    </row>
    <row r="10" spans="1:14" hidden="1">
      <c r="B10" s="382" t="s">
        <v>561</v>
      </c>
      <c r="C10" s="311">
        <v>71461</v>
      </c>
      <c r="D10" s="392"/>
      <c r="E10" s="309">
        <v>74320</v>
      </c>
      <c r="F10" s="383"/>
      <c r="G10" s="383"/>
    </row>
    <row r="11" spans="1:14" hidden="1">
      <c r="B11" s="382" t="s">
        <v>562</v>
      </c>
      <c r="C11" s="311"/>
      <c r="D11" s="392"/>
      <c r="E11" s="309">
        <v>22000</v>
      </c>
      <c r="F11" s="383"/>
      <c r="G11" s="383"/>
    </row>
    <row r="12" spans="1:14" s="31" customFormat="1" hidden="1">
      <c r="A12" s="337"/>
      <c r="B12" s="111"/>
      <c r="C12" s="311"/>
      <c r="D12" s="392"/>
      <c r="E12" s="309"/>
      <c r="F12" s="383"/>
      <c r="G12" s="383"/>
      <c r="H12" s="76"/>
      <c r="I12" s="76"/>
      <c r="J12" s="76"/>
      <c r="K12" s="76"/>
      <c r="L12" s="76"/>
      <c r="M12" s="76"/>
      <c r="N12" s="76"/>
    </row>
    <row r="13" spans="1:14" s="26" customFormat="1" ht="63">
      <c r="A13" s="387"/>
      <c r="B13" s="111" t="s">
        <v>216</v>
      </c>
      <c r="C13" s="311">
        <v>393061.12</v>
      </c>
      <c r="D13" s="392">
        <f>C13</f>
        <v>393061.12</v>
      </c>
      <c r="E13" s="309">
        <v>485003.25</v>
      </c>
      <c r="F13" s="385"/>
      <c r="G13" s="386"/>
      <c r="H13" s="101"/>
      <c r="I13" s="101"/>
      <c r="J13" s="101"/>
      <c r="K13" s="101"/>
      <c r="L13" s="101"/>
      <c r="M13" s="101"/>
      <c r="N13" s="101"/>
    </row>
    <row r="14" spans="1:14" hidden="1">
      <c r="B14" s="111" t="s">
        <v>217</v>
      </c>
      <c r="C14" s="311">
        <f>C13*100/130.2</f>
        <v>301890.2611367128</v>
      </c>
      <c r="D14" s="392"/>
      <c r="E14" s="309">
        <f>E13*100/130.2</f>
        <v>372506.33640552999</v>
      </c>
      <c r="G14" s="383"/>
    </row>
    <row r="15" spans="1:14" hidden="1">
      <c r="B15" s="111" t="s">
        <v>218</v>
      </c>
      <c r="C15" s="311">
        <f>C13-C14</f>
        <v>91170.858863287198</v>
      </c>
      <c r="D15" s="392"/>
      <c r="E15" s="309">
        <f>E13-E14</f>
        <v>112496.91359447001</v>
      </c>
      <c r="G15" s="383"/>
    </row>
    <row r="16" spans="1:14" s="31" customFormat="1" hidden="1">
      <c r="A16" s="337"/>
      <c r="B16" s="111"/>
      <c r="C16" s="311"/>
      <c r="D16" s="392"/>
      <c r="E16" s="309"/>
      <c r="F16" s="76"/>
      <c r="G16" s="383"/>
      <c r="H16" s="76"/>
      <c r="I16" s="76"/>
      <c r="J16" s="76"/>
      <c r="K16" s="76"/>
      <c r="L16" s="76"/>
      <c r="M16" s="76"/>
      <c r="N16" s="76"/>
    </row>
    <row r="17" spans="1:14" s="26" customFormat="1" ht="94.5">
      <c r="A17" s="387"/>
      <c r="B17" s="111" t="s">
        <v>219</v>
      </c>
      <c r="C17" s="311">
        <v>20687.419999999998</v>
      </c>
      <c r="D17" s="392">
        <f>C17</f>
        <v>20687.419999999998</v>
      </c>
      <c r="E17" s="390">
        <v>25526.48</v>
      </c>
      <c r="F17" s="388"/>
      <c r="G17" s="386"/>
      <c r="H17" s="101"/>
      <c r="I17" s="101"/>
      <c r="J17" s="101"/>
      <c r="K17" s="101"/>
      <c r="L17" s="101"/>
      <c r="M17" s="101"/>
      <c r="N17" s="101"/>
    </row>
    <row r="18" spans="1:14" s="29" customFormat="1" hidden="1">
      <c r="A18" s="238"/>
      <c r="B18" s="111" t="s">
        <v>217</v>
      </c>
      <c r="C18" s="311">
        <f>C17*100/130.2</f>
        <v>15888.955453149001</v>
      </c>
      <c r="D18" s="392"/>
      <c r="E18" s="309">
        <f>E17*100/130.2</f>
        <v>19605.591397849465</v>
      </c>
      <c r="F18" s="389"/>
      <c r="G18" s="383"/>
      <c r="H18" s="88"/>
      <c r="I18" s="88"/>
      <c r="J18" s="88"/>
      <c r="K18" s="88"/>
      <c r="L18" s="88"/>
      <c r="M18" s="88"/>
      <c r="N18" s="88"/>
    </row>
    <row r="19" spans="1:14" s="29" customFormat="1" hidden="1">
      <c r="A19" s="238"/>
      <c r="B19" s="111" t="s">
        <v>218</v>
      </c>
      <c r="C19" s="311">
        <f>C17-C18</f>
        <v>4798.4645468509971</v>
      </c>
      <c r="D19" s="392"/>
      <c r="E19" s="309">
        <f>E17-E18</f>
        <v>5920.888602150535</v>
      </c>
      <c r="F19" s="389"/>
      <c r="G19" s="383"/>
      <c r="H19" s="88"/>
      <c r="I19" s="88"/>
      <c r="J19" s="88"/>
      <c r="K19" s="88"/>
      <c r="L19" s="88"/>
      <c r="M19" s="88"/>
      <c r="N19" s="88"/>
    </row>
    <row r="20" spans="1:14" s="153" customFormat="1" hidden="1">
      <c r="A20" s="337"/>
      <c r="B20" s="111"/>
      <c r="C20" s="311"/>
      <c r="D20" s="392"/>
      <c r="E20" s="309"/>
      <c r="F20" s="389"/>
      <c r="G20" s="383"/>
      <c r="H20" s="76"/>
      <c r="I20" s="76"/>
      <c r="J20" s="76"/>
      <c r="K20" s="76"/>
      <c r="L20" s="76"/>
      <c r="M20" s="76"/>
      <c r="N20" s="76"/>
    </row>
    <row r="21" spans="1:14" s="26" customFormat="1" ht="31.5">
      <c r="A21" s="387"/>
      <c r="B21" s="109" t="s">
        <v>220</v>
      </c>
      <c r="C21" s="311">
        <v>1718000</v>
      </c>
      <c r="D21" s="392">
        <f>C21</f>
        <v>1718000</v>
      </c>
      <c r="E21" s="309">
        <v>2100000</v>
      </c>
      <c r="F21" s="388"/>
      <c r="G21" s="386"/>
      <c r="H21" s="101"/>
      <c r="I21" s="101"/>
      <c r="J21" s="101"/>
      <c r="K21" s="101"/>
      <c r="L21" s="101"/>
      <c r="M21" s="101"/>
      <c r="N21" s="101"/>
    </row>
    <row r="22" spans="1:14" s="152" customFormat="1" hidden="1">
      <c r="A22" s="384"/>
      <c r="B22" s="109"/>
      <c r="C22" s="311"/>
      <c r="D22" s="392"/>
      <c r="E22" s="309"/>
      <c r="F22" s="388"/>
      <c r="G22" s="386"/>
      <c r="H22" s="385"/>
      <c r="I22" s="385"/>
      <c r="J22" s="385"/>
      <c r="K22" s="385"/>
      <c r="L22" s="385"/>
      <c r="M22" s="385"/>
      <c r="N22" s="385"/>
    </row>
    <row r="23" spans="1:14" s="153" customFormat="1">
      <c r="A23" s="337"/>
      <c r="B23" s="111" t="s">
        <v>567</v>
      </c>
      <c r="C23" s="311"/>
      <c r="D23" s="396">
        <v>350690.23</v>
      </c>
      <c r="E23" s="309"/>
      <c r="F23" s="389"/>
      <c r="G23" s="383"/>
      <c r="H23" s="76"/>
      <c r="I23" s="76"/>
      <c r="J23" s="76"/>
      <c r="K23" s="76"/>
      <c r="L23" s="76"/>
      <c r="M23" s="76"/>
      <c r="N23" s="76"/>
    </row>
    <row r="24" spans="1:14" s="26" customFormat="1">
      <c r="A24" s="387"/>
      <c r="B24" s="109" t="s">
        <v>232</v>
      </c>
      <c r="C24" s="311">
        <v>686000</v>
      </c>
      <c r="D24" s="392">
        <v>664511.4</v>
      </c>
      <c r="E24" s="309">
        <v>335000</v>
      </c>
      <c r="F24" s="388"/>
      <c r="G24" s="386"/>
      <c r="H24" s="101"/>
      <c r="I24" s="101"/>
      <c r="J24" s="101"/>
      <c r="K24" s="101"/>
      <c r="L24" s="101"/>
      <c r="M24" s="101"/>
      <c r="N24" s="101"/>
    </row>
    <row r="25" spans="1:14" s="152" customFormat="1" hidden="1">
      <c r="A25" s="384"/>
      <c r="B25" s="109"/>
      <c r="C25" s="311"/>
      <c r="D25" s="392"/>
      <c r="E25" s="309"/>
      <c r="F25" s="388"/>
      <c r="G25" s="386"/>
      <c r="H25" s="385"/>
      <c r="I25" s="385"/>
      <c r="J25" s="385"/>
      <c r="K25" s="385"/>
      <c r="L25" s="385"/>
      <c r="M25" s="385"/>
      <c r="N25" s="385"/>
    </row>
    <row r="26" spans="1:14" s="26" customFormat="1" ht="47.25">
      <c r="A26" s="387"/>
      <c r="B26" s="109" t="s">
        <v>565</v>
      </c>
      <c r="C26" s="311">
        <v>957005</v>
      </c>
      <c r="D26" s="392">
        <v>956792.04</v>
      </c>
      <c r="E26" s="309">
        <v>907005</v>
      </c>
      <c r="F26" s="388"/>
      <c r="G26" s="386"/>
      <c r="H26" s="101"/>
      <c r="I26" s="101"/>
      <c r="J26" s="101"/>
      <c r="K26" s="101"/>
      <c r="L26" s="101"/>
      <c r="M26" s="101"/>
      <c r="N26" s="101"/>
    </row>
    <row r="27" spans="1:14" s="152" customFormat="1" hidden="1">
      <c r="A27" s="384"/>
      <c r="B27" s="109"/>
      <c r="C27" s="311"/>
      <c r="D27" s="392"/>
      <c r="E27" s="309"/>
      <c r="F27" s="388"/>
      <c r="G27" s="386"/>
      <c r="H27" s="385"/>
      <c r="I27" s="385"/>
      <c r="J27" s="385"/>
      <c r="K27" s="385"/>
      <c r="L27" s="385"/>
      <c r="M27" s="385"/>
      <c r="N27" s="385"/>
    </row>
    <row r="28" spans="1:14" s="26" customFormat="1" ht="47.25">
      <c r="A28" s="387"/>
      <c r="B28" s="109" t="s">
        <v>235</v>
      </c>
      <c r="C28" s="311">
        <v>938731</v>
      </c>
      <c r="D28" s="392">
        <v>938699.26</v>
      </c>
      <c r="E28" s="309">
        <v>788731</v>
      </c>
      <c r="F28" s="388"/>
      <c r="G28" s="386"/>
      <c r="H28" s="101"/>
      <c r="I28" s="101"/>
      <c r="J28" s="101"/>
      <c r="K28" s="101"/>
      <c r="L28" s="101"/>
      <c r="M28" s="101"/>
      <c r="N28" s="101"/>
    </row>
    <row r="29" spans="1:14" s="152" customFormat="1" hidden="1">
      <c r="A29" s="384"/>
      <c r="B29" s="109"/>
      <c r="C29" s="311"/>
      <c r="D29" s="392"/>
      <c r="E29" s="309"/>
      <c r="F29" s="388"/>
      <c r="G29" s="386"/>
      <c r="H29" s="385"/>
      <c r="I29" s="385"/>
      <c r="J29" s="385"/>
      <c r="K29" s="385"/>
      <c r="L29" s="385"/>
      <c r="M29" s="385"/>
      <c r="N29" s="385"/>
    </row>
    <row r="30" spans="1:14" s="26" customFormat="1">
      <c r="A30" s="387"/>
      <c r="B30" s="109" t="s">
        <v>338</v>
      </c>
      <c r="C30" s="311">
        <v>472781</v>
      </c>
      <c r="D30" s="392">
        <v>472781</v>
      </c>
      <c r="E30" s="309">
        <v>322781</v>
      </c>
      <c r="F30" s="388"/>
      <c r="G30" s="386"/>
      <c r="H30" s="101"/>
      <c r="I30" s="101"/>
      <c r="J30" s="101"/>
      <c r="K30" s="101"/>
      <c r="L30" s="101"/>
      <c r="M30" s="101"/>
      <c r="N30" s="101"/>
    </row>
    <row r="31" spans="1:14" s="152" customFormat="1" hidden="1">
      <c r="A31" s="384"/>
      <c r="B31" s="109"/>
      <c r="C31" s="311"/>
      <c r="D31" s="392"/>
      <c r="E31" s="309"/>
      <c r="F31" s="388"/>
      <c r="G31" s="386"/>
      <c r="H31" s="385"/>
      <c r="I31" s="385"/>
      <c r="J31" s="385"/>
      <c r="K31" s="385"/>
      <c r="L31" s="385"/>
      <c r="M31" s="385"/>
      <c r="N31" s="385"/>
    </row>
    <row r="32" spans="1:14" s="153" customFormat="1">
      <c r="A32" s="337"/>
      <c r="B32" s="111" t="s">
        <v>567</v>
      </c>
      <c r="C32" s="311"/>
      <c r="D32" s="396">
        <v>37466.44</v>
      </c>
      <c r="E32" s="309"/>
      <c r="F32" s="389"/>
      <c r="G32" s="383"/>
      <c r="H32" s="76"/>
      <c r="I32" s="76"/>
      <c r="J32" s="76"/>
      <c r="K32" s="76"/>
      <c r="L32" s="76"/>
      <c r="M32" s="76"/>
      <c r="N32" s="76"/>
    </row>
    <row r="33" spans="1:14" s="26" customFormat="1">
      <c r="A33" s="387"/>
      <c r="B33" s="109" t="s">
        <v>330</v>
      </c>
      <c r="C33" s="311">
        <v>210000</v>
      </c>
      <c r="D33" s="392">
        <v>210000</v>
      </c>
      <c r="E33" s="390">
        <v>210000</v>
      </c>
      <c r="F33" s="388"/>
      <c r="G33" s="386"/>
      <c r="H33" s="101"/>
      <c r="I33" s="101"/>
      <c r="J33" s="101"/>
      <c r="K33" s="101"/>
      <c r="L33" s="101"/>
      <c r="M33" s="101"/>
      <c r="N33" s="101"/>
    </row>
    <row r="34" spans="1:14" s="152" customFormat="1" hidden="1">
      <c r="A34" s="384"/>
      <c r="B34" s="109"/>
      <c r="C34" s="311"/>
      <c r="D34" s="392"/>
      <c r="E34" s="309"/>
      <c r="F34" s="388"/>
      <c r="G34" s="386"/>
      <c r="H34" s="385"/>
      <c r="I34" s="385"/>
      <c r="J34" s="385"/>
      <c r="K34" s="385"/>
      <c r="L34" s="385"/>
      <c r="M34" s="385"/>
      <c r="N34" s="385"/>
    </row>
    <row r="35" spans="1:14" s="152" customFormat="1">
      <c r="A35" s="384"/>
      <c r="B35" s="109" t="s">
        <v>421</v>
      </c>
      <c r="C35" s="311">
        <v>1767345</v>
      </c>
      <c r="D35" s="392">
        <v>1767339.03</v>
      </c>
      <c r="E35" s="309">
        <v>1433447</v>
      </c>
      <c r="F35" s="388"/>
      <c r="G35" s="386"/>
      <c r="H35" s="385"/>
      <c r="I35" s="385"/>
      <c r="J35" s="385"/>
      <c r="K35" s="385"/>
      <c r="L35" s="385"/>
      <c r="M35" s="385"/>
      <c r="N35" s="385"/>
    </row>
    <row r="36" spans="1:14" s="152" customFormat="1" hidden="1">
      <c r="A36" s="384"/>
      <c r="B36" s="111"/>
      <c r="C36" s="311"/>
      <c r="D36" s="392"/>
      <c r="E36" s="309"/>
      <c r="F36" s="388"/>
      <c r="G36" s="386"/>
      <c r="H36" s="385"/>
      <c r="I36" s="385"/>
      <c r="J36" s="385"/>
      <c r="K36" s="385"/>
      <c r="L36" s="385"/>
      <c r="M36" s="385"/>
      <c r="N36" s="385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4" sqref="D14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451" t="s">
        <v>126</v>
      </c>
      <c r="F1" s="451"/>
    </row>
    <row r="2" spans="1:6" ht="15.75">
      <c r="E2" s="452" t="s">
        <v>33</v>
      </c>
      <c r="F2" s="452"/>
    </row>
    <row r="3" spans="1:6" ht="15.75">
      <c r="E3" s="452" t="s">
        <v>109</v>
      </c>
      <c r="F3" s="452"/>
    </row>
    <row r="4" spans="1:6" ht="15.75">
      <c r="E4" s="452" t="s">
        <v>27</v>
      </c>
      <c r="F4" s="452"/>
    </row>
    <row r="5" spans="1:6" ht="15" customHeight="1">
      <c r="E5" s="452" t="s">
        <v>28</v>
      </c>
      <c r="F5" s="452"/>
    </row>
    <row r="6" spans="1:6" ht="15.75">
      <c r="E6" s="452" t="s">
        <v>429</v>
      </c>
      <c r="F6" s="452"/>
    </row>
    <row r="7" spans="1:6" ht="15.75">
      <c r="D7" s="61"/>
      <c r="E7" s="49"/>
      <c r="F7" s="49"/>
    </row>
    <row r="8" spans="1:6" ht="69" customHeight="1">
      <c r="A8" s="448" t="s">
        <v>540</v>
      </c>
      <c r="B8" s="449"/>
      <c r="C8" s="449"/>
      <c r="D8" s="449"/>
      <c r="E8" s="450"/>
      <c r="F8" s="450"/>
    </row>
    <row r="10" spans="1:6" ht="34.5" customHeight="1">
      <c r="A10" s="444" t="s">
        <v>40</v>
      </c>
      <c r="B10" s="444"/>
      <c r="C10" s="444" t="s">
        <v>58</v>
      </c>
      <c r="D10" s="445" t="s">
        <v>42</v>
      </c>
      <c r="E10" s="446"/>
      <c r="F10" s="447"/>
    </row>
    <row r="11" spans="1:6" ht="94.5">
      <c r="A11" s="3" t="s">
        <v>63</v>
      </c>
      <c r="B11" s="15" t="s">
        <v>59</v>
      </c>
      <c r="C11" s="444"/>
      <c r="D11" s="56" t="s">
        <v>345</v>
      </c>
      <c r="E11" s="56" t="s">
        <v>428</v>
      </c>
      <c r="F11" s="56" t="s">
        <v>534</v>
      </c>
    </row>
    <row r="12" spans="1:6" ht="15.75">
      <c r="A12" s="2">
        <v>1</v>
      </c>
      <c r="B12" s="2">
        <v>2</v>
      </c>
      <c r="C12" s="2">
        <v>3</v>
      </c>
      <c r="D12" s="71">
        <v>4</v>
      </c>
      <c r="E12" s="13"/>
      <c r="F12" s="13"/>
    </row>
    <row r="13" spans="1:6" ht="63">
      <c r="A13" s="15">
        <v>923</v>
      </c>
      <c r="B13" s="6"/>
      <c r="C13" s="143" t="s">
        <v>120</v>
      </c>
      <c r="D13" s="72"/>
      <c r="E13" s="19"/>
      <c r="F13" s="19"/>
    </row>
    <row r="14" spans="1:6" ht="47.25">
      <c r="A14" s="136">
        <v>923</v>
      </c>
      <c r="B14" s="15" t="s">
        <v>60</v>
      </c>
      <c r="C14" s="143" t="s">
        <v>395</v>
      </c>
      <c r="D14" s="58">
        <f>D15+D16</f>
        <v>1259662.3900000006</v>
      </c>
      <c r="E14" s="17">
        <f t="shared" ref="E14:F14" si="0">E15+E16</f>
        <v>0</v>
      </c>
      <c r="F14" s="17">
        <f t="shared" si="0"/>
        <v>0</v>
      </c>
    </row>
    <row r="15" spans="1:6" ht="50.25" customHeight="1">
      <c r="A15" s="136">
        <v>923</v>
      </c>
      <c r="B15" s="136" t="s">
        <v>61</v>
      </c>
      <c r="C15" s="10" t="s">
        <v>396</v>
      </c>
      <c r="D15" s="73">
        <f>'Пр. 4'!C14</f>
        <v>-30548884.259999998</v>
      </c>
      <c r="E15" s="18">
        <f>'Пр. 4'!D14</f>
        <v>-18235000</v>
      </c>
      <c r="F15" s="18">
        <f>'Пр. 4'!E14</f>
        <v>-18390000</v>
      </c>
    </row>
    <row r="16" spans="1:6" ht="49.5" customHeight="1">
      <c r="A16" s="136">
        <v>923</v>
      </c>
      <c r="B16" s="136" t="s">
        <v>62</v>
      </c>
      <c r="C16" s="10" t="s">
        <v>397</v>
      </c>
      <c r="D16" s="73">
        <f>'Пр. 4'!C19</f>
        <v>31808546.649999999</v>
      </c>
      <c r="E16" s="18">
        <f>'Пр. 4'!D19</f>
        <v>18235000</v>
      </c>
      <c r="F16" s="18">
        <f>'Пр. 4'!E19</f>
        <v>18390000</v>
      </c>
    </row>
    <row r="19" spans="4:6">
      <c r="D19" s="119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90"/>
  <sheetViews>
    <sheetView topLeftCell="A82" workbookViewId="0">
      <selection activeCell="I93" sqref="I93"/>
    </sheetView>
  </sheetViews>
  <sheetFormatPr defaultRowHeight="15"/>
  <cols>
    <col min="1" max="1" width="76.140625" style="193" customWidth="1"/>
    <col min="2" max="2" width="11.42578125" style="364" customWidth="1"/>
    <col min="3" max="3" width="17" style="267" customWidth="1"/>
    <col min="4" max="4" width="12.7109375" style="189" customWidth="1"/>
    <col min="5" max="5" width="17.7109375" style="189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54" t="s">
        <v>200</v>
      </c>
      <c r="D1" s="454"/>
      <c r="E1" s="454"/>
    </row>
    <row r="2" spans="1:5" ht="15.75">
      <c r="C2" s="442" t="s">
        <v>33</v>
      </c>
      <c r="D2" s="442"/>
      <c r="E2" s="442"/>
    </row>
    <row r="3" spans="1:5" ht="15.75">
      <c r="C3" s="442" t="s">
        <v>109</v>
      </c>
      <c r="D3" s="442"/>
      <c r="E3" s="442"/>
    </row>
    <row r="4" spans="1:5" ht="15.75">
      <c r="C4" s="442" t="s">
        <v>27</v>
      </c>
      <c r="D4" s="442"/>
      <c r="E4" s="442"/>
    </row>
    <row r="5" spans="1:5" ht="15.75">
      <c r="C5" s="442" t="s">
        <v>28</v>
      </c>
      <c r="D5" s="442"/>
      <c r="E5" s="442"/>
    </row>
    <row r="6" spans="1:5" ht="15.75">
      <c r="C6" s="430" t="s">
        <v>563</v>
      </c>
      <c r="D6" s="430"/>
      <c r="E6" s="430"/>
    </row>
    <row r="7" spans="1:5">
      <c r="C7" s="365"/>
      <c r="D7" s="188"/>
      <c r="E7" s="188"/>
    </row>
    <row r="8" spans="1:5" ht="52.5" customHeight="1">
      <c r="A8" s="453" t="s">
        <v>541</v>
      </c>
      <c r="B8" s="453"/>
      <c r="C8" s="453"/>
      <c r="D8" s="453"/>
      <c r="E8" s="453"/>
    </row>
    <row r="10" spans="1:5" ht="31.5">
      <c r="A10" s="304" t="s">
        <v>34</v>
      </c>
      <c r="B10" s="304" t="s">
        <v>128</v>
      </c>
      <c r="C10" s="106" t="s">
        <v>64</v>
      </c>
      <c r="D10" s="304" t="s">
        <v>65</v>
      </c>
      <c r="E10" s="304" t="s">
        <v>42</v>
      </c>
    </row>
    <row r="11" spans="1:5" ht="15.75">
      <c r="C11" s="106"/>
      <c r="D11" s="304"/>
      <c r="E11" s="304" t="s">
        <v>345</v>
      </c>
    </row>
    <row r="12" spans="1:5" ht="31.5">
      <c r="A12" s="109" t="s">
        <v>555</v>
      </c>
      <c r="B12" s="304"/>
      <c r="C12" s="106" t="s">
        <v>181</v>
      </c>
      <c r="D12" s="304"/>
      <c r="E12" s="190">
        <f>E86</f>
        <v>31808546.649999999</v>
      </c>
    </row>
    <row r="13" spans="1:5" s="25" customFormat="1" ht="56.25">
      <c r="A13" s="194" t="s">
        <v>590</v>
      </c>
      <c r="B13" s="251"/>
      <c r="C13" s="106" t="s">
        <v>245</v>
      </c>
      <c r="D13" s="304"/>
      <c r="E13" s="190">
        <f>E14+E19+E23+E26+E28+E30+E33+E36+E38</f>
        <v>9253979.9699999988</v>
      </c>
    </row>
    <row r="14" spans="1:5" ht="31.5">
      <c r="A14" s="109" t="s">
        <v>239</v>
      </c>
      <c r="B14" s="106"/>
      <c r="C14" s="106" t="s">
        <v>300</v>
      </c>
      <c r="D14" s="304"/>
      <c r="E14" s="190">
        <f>E15+E16+E17+E18</f>
        <v>6007000</v>
      </c>
    </row>
    <row r="15" spans="1:5" ht="78.75">
      <c r="A15" s="111" t="s">
        <v>187</v>
      </c>
      <c r="B15" s="85" t="s">
        <v>129</v>
      </c>
      <c r="C15" s="85" t="s">
        <v>246</v>
      </c>
      <c r="D15" s="108">
        <v>100</v>
      </c>
      <c r="E15" s="366">
        <f>'Пр. 7'!G15</f>
        <v>1042000</v>
      </c>
    </row>
    <row r="16" spans="1:5" ht="78.75">
      <c r="A16" s="111" t="s">
        <v>188</v>
      </c>
      <c r="B16" s="85" t="s">
        <v>130</v>
      </c>
      <c r="C16" s="85" t="s">
        <v>247</v>
      </c>
      <c r="D16" s="108">
        <v>100</v>
      </c>
      <c r="E16" s="366">
        <f>'Пр. 7'!G18</f>
        <v>3745000</v>
      </c>
    </row>
    <row r="17" spans="1:5" ht="31.5">
      <c r="A17" s="111" t="s">
        <v>455</v>
      </c>
      <c r="B17" s="85" t="s">
        <v>130</v>
      </c>
      <c r="C17" s="85" t="s">
        <v>247</v>
      </c>
      <c r="D17" s="108">
        <v>200</v>
      </c>
      <c r="E17" s="366">
        <f>'Пр. 7'!G19</f>
        <v>1200000</v>
      </c>
    </row>
    <row r="18" spans="1:5" ht="31.5">
      <c r="A18" s="111" t="s">
        <v>189</v>
      </c>
      <c r="B18" s="85" t="s">
        <v>130</v>
      </c>
      <c r="C18" s="85" t="s">
        <v>247</v>
      </c>
      <c r="D18" s="108">
        <v>800</v>
      </c>
      <c r="E18" s="366">
        <f>'Пр. 7'!G20</f>
        <v>20000</v>
      </c>
    </row>
    <row r="19" spans="1:5" s="87" customFormat="1" ht="31.5">
      <c r="A19" s="109" t="s">
        <v>240</v>
      </c>
      <c r="B19" s="106"/>
      <c r="C19" s="106" t="s">
        <v>301</v>
      </c>
      <c r="D19" s="304"/>
      <c r="E19" s="190">
        <f>E20+E21+E22</f>
        <v>42393.97</v>
      </c>
    </row>
    <row r="20" spans="1:5" ht="63">
      <c r="A20" s="111" t="s">
        <v>456</v>
      </c>
      <c r="B20" s="85" t="s">
        <v>134</v>
      </c>
      <c r="C20" s="85" t="s">
        <v>248</v>
      </c>
      <c r="D20" s="108">
        <v>200</v>
      </c>
      <c r="E20" s="366">
        <f>'Пр. 7'!G26</f>
        <v>37393.97</v>
      </c>
    </row>
    <row r="21" spans="1:5" ht="47.25">
      <c r="A21" s="111" t="s">
        <v>457</v>
      </c>
      <c r="B21" s="85" t="s">
        <v>134</v>
      </c>
      <c r="C21" s="85" t="s">
        <v>249</v>
      </c>
      <c r="D21" s="108">
        <v>200</v>
      </c>
      <c r="E21" s="366">
        <f>'Пр. 7'!G27</f>
        <v>5000</v>
      </c>
    </row>
    <row r="22" spans="1:5" s="87" customFormat="1" ht="63">
      <c r="A22" s="111" t="s">
        <v>494</v>
      </c>
      <c r="B22" s="85" t="s">
        <v>489</v>
      </c>
      <c r="C22" s="85" t="s">
        <v>495</v>
      </c>
      <c r="D22" s="108">
        <v>200</v>
      </c>
      <c r="E22" s="366">
        <f>'Пр. 7'!G41</f>
        <v>0</v>
      </c>
    </row>
    <row r="23" spans="1:5" ht="31.5">
      <c r="A23" s="109" t="s">
        <v>241</v>
      </c>
      <c r="B23" s="106"/>
      <c r="C23" s="106" t="s">
        <v>302</v>
      </c>
      <c r="D23" s="304"/>
      <c r="E23" s="190">
        <f>E24+E25</f>
        <v>238850</v>
      </c>
    </row>
    <row r="24" spans="1:5" ht="78.75">
      <c r="A24" s="111" t="s">
        <v>191</v>
      </c>
      <c r="B24" s="85" t="s">
        <v>135</v>
      </c>
      <c r="C24" s="85" t="s">
        <v>250</v>
      </c>
      <c r="D24" s="108">
        <v>100</v>
      </c>
      <c r="E24" s="366">
        <f>'Пр. 7'!G32</f>
        <v>221000</v>
      </c>
    </row>
    <row r="25" spans="1:5" ht="47.25">
      <c r="A25" s="111" t="s">
        <v>458</v>
      </c>
      <c r="B25" s="85" t="s">
        <v>135</v>
      </c>
      <c r="C25" s="85" t="s">
        <v>250</v>
      </c>
      <c r="D25" s="108">
        <v>200</v>
      </c>
      <c r="E25" s="366">
        <f>'Пр. 7'!G33</f>
        <v>17850</v>
      </c>
    </row>
    <row r="26" spans="1:5" ht="31.5">
      <c r="A26" s="109" t="s">
        <v>242</v>
      </c>
      <c r="B26" s="106"/>
      <c r="C26" s="106" t="s">
        <v>303</v>
      </c>
      <c r="D26" s="304"/>
      <c r="E26" s="190">
        <f>E27</f>
        <v>0</v>
      </c>
    </row>
    <row r="27" spans="1:5" ht="63">
      <c r="A27" s="111" t="s">
        <v>190</v>
      </c>
      <c r="B27" s="85" t="s">
        <v>133</v>
      </c>
      <c r="C27" s="85" t="s">
        <v>251</v>
      </c>
      <c r="D27" s="108">
        <v>500</v>
      </c>
      <c r="E27" s="191">
        <f>'Пр. 7'!G22</f>
        <v>0</v>
      </c>
    </row>
    <row r="28" spans="1:5" ht="31.5">
      <c r="A28" s="109" t="s">
        <v>243</v>
      </c>
      <c r="B28" s="106"/>
      <c r="C28" s="106" t="s">
        <v>304</v>
      </c>
      <c r="D28" s="304"/>
      <c r="E28" s="190">
        <f>E29</f>
        <v>230000</v>
      </c>
    </row>
    <row r="29" spans="1:5" ht="37.5" customHeight="1">
      <c r="A29" s="111" t="s">
        <v>192</v>
      </c>
      <c r="B29" s="85" t="s">
        <v>142</v>
      </c>
      <c r="C29" s="85" t="s">
        <v>275</v>
      </c>
      <c r="D29" s="108">
        <v>300</v>
      </c>
      <c r="E29" s="191">
        <f>'Пр. 7'!G63</f>
        <v>230000</v>
      </c>
    </row>
    <row r="30" spans="1:5" ht="31.5">
      <c r="A30" s="109" t="s">
        <v>244</v>
      </c>
      <c r="B30" s="106"/>
      <c r="C30" s="106" t="s">
        <v>305</v>
      </c>
      <c r="D30" s="304"/>
      <c r="E30" s="190">
        <f>E31+E32</f>
        <v>2445736</v>
      </c>
    </row>
    <row r="31" spans="1:5" ht="94.5">
      <c r="A31" s="122" t="s">
        <v>469</v>
      </c>
      <c r="B31" s="116" t="s">
        <v>238</v>
      </c>
      <c r="C31" s="85" t="s">
        <v>252</v>
      </c>
      <c r="D31" s="108">
        <v>200</v>
      </c>
      <c r="E31" s="192">
        <f>'Пр. 7'!G45</f>
        <v>1507005</v>
      </c>
    </row>
    <row r="32" spans="1:5" ht="47.25">
      <c r="A32" s="122" t="s">
        <v>470</v>
      </c>
      <c r="B32" s="116" t="s">
        <v>238</v>
      </c>
      <c r="C32" s="85" t="s">
        <v>253</v>
      </c>
      <c r="D32" s="108">
        <v>200</v>
      </c>
      <c r="E32" s="192">
        <f>'Пр. 7'!G46</f>
        <v>938731</v>
      </c>
    </row>
    <row r="33" spans="1:5" ht="31.5">
      <c r="A33" s="109" t="s">
        <v>445</v>
      </c>
      <c r="B33" s="106" t="s">
        <v>441</v>
      </c>
      <c r="C33" s="106" t="s">
        <v>446</v>
      </c>
      <c r="D33" s="190"/>
      <c r="E33" s="367">
        <f>E34+E35</f>
        <v>100000</v>
      </c>
    </row>
    <row r="34" spans="1:5" ht="63">
      <c r="A34" s="122" t="s">
        <v>459</v>
      </c>
      <c r="B34" s="85" t="s">
        <v>441</v>
      </c>
      <c r="C34" s="85" t="s">
        <v>444</v>
      </c>
      <c r="D34" s="368">
        <v>200</v>
      </c>
      <c r="E34" s="192">
        <f>'Пр. 7'!G48</f>
        <v>100000</v>
      </c>
    </row>
    <row r="35" spans="1:5" ht="47.25">
      <c r="A35" s="122" t="s">
        <v>501</v>
      </c>
      <c r="B35" s="85" t="s">
        <v>134</v>
      </c>
      <c r="C35" s="85" t="s">
        <v>502</v>
      </c>
      <c r="D35" s="368">
        <v>200</v>
      </c>
      <c r="E35" s="192">
        <f>'Пр. 7'!G29</f>
        <v>0</v>
      </c>
    </row>
    <row r="36" spans="1:5" ht="31.5">
      <c r="A36" s="109" t="s">
        <v>514</v>
      </c>
      <c r="B36" s="106" t="s">
        <v>509</v>
      </c>
      <c r="C36" s="106" t="s">
        <v>513</v>
      </c>
      <c r="D36" s="190"/>
      <c r="E36" s="367">
        <f>E37</f>
        <v>0</v>
      </c>
    </row>
    <row r="37" spans="1:5" ht="78.75">
      <c r="A37" s="122" t="s">
        <v>505</v>
      </c>
      <c r="B37" s="85" t="s">
        <v>509</v>
      </c>
      <c r="C37" s="85" t="s">
        <v>504</v>
      </c>
      <c r="D37" s="368" t="s">
        <v>510</v>
      </c>
      <c r="E37" s="192">
        <f>'Пр. 7'!G51</f>
        <v>0</v>
      </c>
    </row>
    <row r="38" spans="1:5" ht="31.5">
      <c r="A38" s="109" t="s">
        <v>516</v>
      </c>
      <c r="B38" s="106" t="s">
        <v>234</v>
      </c>
      <c r="C38" s="106" t="s">
        <v>518</v>
      </c>
      <c r="D38" s="190"/>
      <c r="E38" s="367">
        <f>E39</f>
        <v>190000</v>
      </c>
    </row>
    <row r="39" spans="1:5" ht="47.25">
      <c r="A39" s="122" t="s">
        <v>517</v>
      </c>
      <c r="B39" s="85" t="s">
        <v>234</v>
      </c>
      <c r="C39" s="85" t="s">
        <v>520</v>
      </c>
      <c r="D39" s="368" t="s">
        <v>519</v>
      </c>
      <c r="E39" s="192">
        <f>'Пр. 7'!G56</f>
        <v>190000</v>
      </c>
    </row>
    <row r="40" spans="1:5" s="25" customFormat="1" ht="56.25">
      <c r="A40" s="194" t="s">
        <v>591</v>
      </c>
      <c r="B40" s="251"/>
      <c r="C40" s="106" t="s">
        <v>256</v>
      </c>
      <c r="D40" s="304"/>
      <c r="E40" s="190">
        <f>E41+E43+E45</f>
        <v>1300000</v>
      </c>
    </row>
    <row r="41" spans="1:5" ht="15.75">
      <c r="A41" s="109" t="s">
        <v>282</v>
      </c>
      <c r="B41" s="106"/>
      <c r="C41" s="106" t="s">
        <v>254</v>
      </c>
      <c r="D41" s="304"/>
      <c r="E41" s="190">
        <f>E42</f>
        <v>1200000</v>
      </c>
    </row>
    <row r="42" spans="1:5" s="29" customFormat="1" ht="48" thickBot="1">
      <c r="A42" s="195" t="s">
        <v>460</v>
      </c>
      <c r="B42" s="369" t="s">
        <v>137</v>
      </c>
      <c r="C42" s="369" t="s">
        <v>255</v>
      </c>
      <c r="D42" s="370">
        <v>200</v>
      </c>
      <c r="E42" s="371">
        <f>'Пр. 7'!G36</f>
        <v>1200000</v>
      </c>
    </row>
    <row r="43" spans="1:5" s="26" customFormat="1" ht="15.75">
      <c r="A43" s="109" t="s">
        <v>283</v>
      </c>
      <c r="B43" s="106"/>
      <c r="C43" s="106" t="s">
        <v>284</v>
      </c>
      <c r="D43" s="304"/>
      <c r="E43" s="190">
        <f>E44</f>
        <v>100000</v>
      </c>
    </row>
    <row r="44" spans="1:5" s="29" customFormat="1" ht="63">
      <c r="A44" s="111" t="s">
        <v>285</v>
      </c>
      <c r="B44" s="85" t="s">
        <v>295</v>
      </c>
      <c r="C44" s="85" t="s">
        <v>280</v>
      </c>
      <c r="D44" s="108">
        <v>800</v>
      </c>
      <c r="E44" s="366">
        <f>'Пр. 7'!G24</f>
        <v>100000</v>
      </c>
    </row>
    <row r="45" spans="1:5" s="26" customFormat="1" ht="15.75">
      <c r="A45" s="109" t="s">
        <v>485</v>
      </c>
      <c r="B45" s="106"/>
      <c r="C45" s="106" t="s">
        <v>487</v>
      </c>
      <c r="D45" s="304"/>
      <c r="E45" s="190">
        <f>E46</f>
        <v>0</v>
      </c>
    </row>
    <row r="46" spans="1:5" s="29" customFormat="1" ht="31.5">
      <c r="A46" s="185" t="s">
        <v>484</v>
      </c>
      <c r="B46" s="85" t="s">
        <v>134</v>
      </c>
      <c r="C46" s="85" t="s">
        <v>480</v>
      </c>
      <c r="D46" s="108">
        <v>200</v>
      </c>
      <c r="E46" s="366">
        <f>'Пр. 7'!G28</f>
        <v>0</v>
      </c>
    </row>
    <row r="47" spans="1:5" ht="56.25">
      <c r="A47" s="194" t="s">
        <v>592</v>
      </c>
      <c r="B47" s="372"/>
      <c r="C47" s="123" t="s">
        <v>257</v>
      </c>
      <c r="D47" s="303"/>
      <c r="E47" s="190">
        <f>E48+E52+E54+E56+E58+E60</f>
        <v>4731228</v>
      </c>
    </row>
    <row r="48" spans="1:5" ht="15.75">
      <c r="A48" s="109" t="s">
        <v>182</v>
      </c>
      <c r="B48" s="106"/>
      <c r="C48" s="106" t="s">
        <v>258</v>
      </c>
      <c r="D48" s="304"/>
      <c r="E48" s="190">
        <f>E49+E50+E51</f>
        <v>2186228</v>
      </c>
    </row>
    <row r="49" spans="1:8" s="29" customFormat="1" ht="47.25">
      <c r="A49" s="111" t="s">
        <v>477</v>
      </c>
      <c r="B49" s="85" t="s">
        <v>139</v>
      </c>
      <c r="C49" s="85" t="s">
        <v>259</v>
      </c>
      <c r="D49" s="108">
        <v>200</v>
      </c>
      <c r="E49" s="191">
        <f>'Пр. 7'!G58</f>
        <v>200000</v>
      </c>
    </row>
    <row r="50" spans="1:8" s="87" customFormat="1" ht="94.5">
      <c r="A50" s="185" t="s">
        <v>564</v>
      </c>
      <c r="B50" s="116" t="s">
        <v>238</v>
      </c>
      <c r="C50" s="85" t="s">
        <v>417</v>
      </c>
      <c r="D50" s="108">
        <v>200</v>
      </c>
      <c r="E50" s="192">
        <f>'Пр. 7'!G43</f>
        <v>552781</v>
      </c>
    </row>
    <row r="51" spans="1:8" s="29" customFormat="1" ht="78.75">
      <c r="A51" s="185" t="s">
        <v>463</v>
      </c>
      <c r="B51" s="116" t="s">
        <v>238</v>
      </c>
      <c r="C51" s="85" t="s">
        <v>423</v>
      </c>
      <c r="D51" s="108">
        <v>200</v>
      </c>
      <c r="E51" s="192">
        <f>'Пр. 7'!G44</f>
        <v>1433447</v>
      </c>
    </row>
    <row r="52" spans="1:8" s="26" customFormat="1" ht="31.5">
      <c r="A52" s="109" t="s">
        <v>183</v>
      </c>
      <c r="B52" s="106"/>
      <c r="C52" s="106" t="s">
        <v>260</v>
      </c>
      <c r="D52" s="304"/>
      <c r="E52" s="190">
        <f>E53</f>
        <v>1600000</v>
      </c>
    </row>
    <row r="53" spans="1:8" s="29" customFormat="1" ht="48" thickBot="1">
      <c r="A53" s="195" t="s">
        <v>464</v>
      </c>
      <c r="B53" s="369" t="s">
        <v>139</v>
      </c>
      <c r="C53" s="369" t="s">
        <v>261</v>
      </c>
      <c r="D53" s="370">
        <v>200</v>
      </c>
      <c r="E53" s="371">
        <f>'Пр. 7'!G59</f>
        <v>1600000</v>
      </c>
    </row>
    <row r="54" spans="1:8" s="26" customFormat="1" ht="15.75">
      <c r="A54" s="109" t="s">
        <v>333</v>
      </c>
      <c r="B54" s="106"/>
      <c r="C54" s="106" t="s">
        <v>334</v>
      </c>
      <c r="D54" s="304"/>
      <c r="E54" s="190">
        <f>E55</f>
        <v>310000</v>
      </c>
    </row>
    <row r="55" spans="1:8" s="29" customFormat="1" ht="32.25" thickBot="1">
      <c r="A55" s="122" t="s">
        <v>474</v>
      </c>
      <c r="B55" s="369"/>
      <c r="C55" s="369" t="s">
        <v>332</v>
      </c>
      <c r="D55" s="370">
        <v>200</v>
      </c>
      <c r="E55" s="371">
        <f>'Пр. 7'!G60</f>
        <v>310000</v>
      </c>
    </row>
    <row r="56" spans="1:8" s="26" customFormat="1" ht="31.5">
      <c r="A56" s="109" t="s">
        <v>335</v>
      </c>
      <c r="B56" s="106"/>
      <c r="C56" s="106" t="s">
        <v>336</v>
      </c>
      <c r="D56" s="304"/>
      <c r="E56" s="190">
        <f>E57</f>
        <v>635000</v>
      </c>
    </row>
    <row r="57" spans="1:8" s="29" customFormat="1" ht="32.25" thickBot="1">
      <c r="A57" s="195" t="s">
        <v>478</v>
      </c>
      <c r="B57" s="369" t="s">
        <v>234</v>
      </c>
      <c r="C57" s="369" t="s">
        <v>337</v>
      </c>
      <c r="D57" s="370">
        <v>200</v>
      </c>
      <c r="E57" s="371">
        <f>'Пр. 7'!G53</f>
        <v>635000</v>
      </c>
      <c r="H57"/>
    </row>
    <row r="58" spans="1:8" s="26" customFormat="1" ht="31.5">
      <c r="A58" s="109" t="s">
        <v>454</v>
      </c>
      <c r="B58" s="106"/>
      <c r="C58" s="106" t="s">
        <v>452</v>
      </c>
      <c r="D58" s="304"/>
      <c r="E58" s="190">
        <f>E59</f>
        <v>0</v>
      </c>
    </row>
    <row r="59" spans="1:8" s="29" customFormat="1" ht="48" thickBot="1">
      <c r="A59" s="195" t="s">
        <v>479</v>
      </c>
      <c r="B59" s="369" t="s">
        <v>234</v>
      </c>
      <c r="C59" s="369" t="s">
        <v>453</v>
      </c>
      <c r="D59" s="370">
        <v>200</v>
      </c>
      <c r="E59" s="371">
        <f>'Пр. 7'!G54</f>
        <v>0</v>
      </c>
    </row>
    <row r="60" spans="1:8" s="29" customFormat="1" ht="31.5">
      <c r="A60" s="109" t="s">
        <v>512</v>
      </c>
      <c r="B60" s="106"/>
      <c r="C60" s="106" t="s">
        <v>511</v>
      </c>
      <c r="D60" s="304"/>
      <c r="E60" s="190">
        <f>E61</f>
        <v>0</v>
      </c>
    </row>
    <row r="61" spans="1:8" s="29" customFormat="1" ht="48" thickBot="1">
      <c r="A61" s="195" t="s">
        <v>479</v>
      </c>
      <c r="B61" s="369" t="s">
        <v>234</v>
      </c>
      <c r="C61" s="369" t="s">
        <v>508</v>
      </c>
      <c r="D61" s="370">
        <v>200</v>
      </c>
      <c r="E61" s="371">
        <f>'Пр. 7'!G55</f>
        <v>0</v>
      </c>
    </row>
    <row r="62" spans="1:8" s="78" customFormat="1" ht="57.75" customHeight="1">
      <c r="A62" s="194" t="s">
        <v>593</v>
      </c>
      <c r="B62" s="372"/>
      <c r="C62" s="123" t="s">
        <v>262</v>
      </c>
      <c r="D62" s="303"/>
      <c r="E62" s="373">
        <f>E63+E71+E73+E75+E80+E82</f>
        <v>16523338.68</v>
      </c>
    </row>
    <row r="63" spans="1:8" s="26" customFormat="1" ht="31.5">
      <c r="A63" s="109" t="s">
        <v>184</v>
      </c>
      <c r="B63" s="106" t="s">
        <v>141</v>
      </c>
      <c r="C63" s="106" t="s">
        <v>263</v>
      </c>
      <c r="D63" s="304"/>
      <c r="E63" s="190">
        <f>SUM(E64:E70)</f>
        <v>5638352.3899999997</v>
      </c>
    </row>
    <row r="64" spans="1:8" s="29" customFormat="1" ht="78.75">
      <c r="A64" s="111" t="s">
        <v>202</v>
      </c>
      <c r="B64" s="85" t="s">
        <v>141</v>
      </c>
      <c r="C64" s="85" t="s">
        <v>264</v>
      </c>
      <c r="D64" s="108">
        <v>100</v>
      </c>
      <c r="E64" s="191">
        <f>'Пр. 7'!G68</f>
        <v>2410000</v>
      </c>
    </row>
    <row r="65" spans="1:8" s="29" customFormat="1" ht="94.5">
      <c r="A65" s="111" t="s">
        <v>201</v>
      </c>
      <c r="B65" s="85" t="s">
        <v>141</v>
      </c>
      <c r="C65" s="85" t="s">
        <v>265</v>
      </c>
      <c r="D65" s="108">
        <v>100</v>
      </c>
      <c r="E65" s="191">
        <f>'Пр. 7'!G69</f>
        <v>48918</v>
      </c>
    </row>
    <row r="66" spans="1:8" s="29" customFormat="1" ht="31.5">
      <c r="A66" s="111" t="s">
        <v>465</v>
      </c>
      <c r="B66" s="85" t="s">
        <v>141</v>
      </c>
      <c r="C66" s="85" t="s">
        <v>264</v>
      </c>
      <c r="D66" s="108">
        <v>200</v>
      </c>
      <c r="E66" s="191">
        <f>'Пр. 7'!G70</f>
        <v>1650000</v>
      </c>
    </row>
    <row r="67" spans="1:8" s="29" customFormat="1" ht="31.5">
      <c r="A67" s="255" t="s">
        <v>553</v>
      </c>
      <c r="B67" s="85" t="s">
        <v>141</v>
      </c>
      <c r="C67" s="85" t="s">
        <v>552</v>
      </c>
      <c r="D67" s="108">
        <v>200</v>
      </c>
      <c r="E67" s="191">
        <f>'Пр. 7'!G71</f>
        <v>600000</v>
      </c>
    </row>
    <row r="68" spans="1:8" s="29" customFormat="1" ht="31.5">
      <c r="A68" s="255" t="s">
        <v>578</v>
      </c>
      <c r="B68" s="85" t="s">
        <v>141</v>
      </c>
      <c r="C68" s="85" t="s">
        <v>579</v>
      </c>
      <c r="D68" s="108">
        <v>200</v>
      </c>
      <c r="E68" s="191">
        <f>'Пр. 7'!G72</f>
        <v>888434.39</v>
      </c>
    </row>
    <row r="69" spans="1:8" s="29" customFormat="1" ht="31.5">
      <c r="A69" s="111" t="s">
        <v>203</v>
      </c>
      <c r="B69" s="85" t="s">
        <v>141</v>
      </c>
      <c r="C69" s="85" t="s">
        <v>264</v>
      </c>
      <c r="D69" s="108">
        <v>800</v>
      </c>
      <c r="E69" s="191">
        <f>'Пр. 7'!G73</f>
        <v>41000</v>
      </c>
    </row>
    <row r="70" spans="1:8" s="29" customFormat="1" ht="31.5">
      <c r="A70" s="111" t="s">
        <v>426</v>
      </c>
      <c r="B70" s="85" t="s">
        <v>141</v>
      </c>
      <c r="C70" s="85" t="s">
        <v>425</v>
      </c>
      <c r="D70" s="108">
        <v>200</v>
      </c>
      <c r="E70" s="191">
        <f>'Пр. 7'!G74</f>
        <v>0</v>
      </c>
    </row>
    <row r="71" spans="1:8" s="26" customFormat="1" ht="31.5">
      <c r="A71" s="109" t="s">
        <v>185</v>
      </c>
      <c r="B71" s="106"/>
      <c r="C71" s="106" t="s">
        <v>266</v>
      </c>
      <c r="D71" s="304"/>
      <c r="E71" s="190">
        <f>E72</f>
        <v>100000</v>
      </c>
    </row>
    <row r="72" spans="1:8" s="29" customFormat="1" ht="31.5">
      <c r="A72" s="111" t="s">
        <v>466</v>
      </c>
      <c r="B72" s="85" t="s">
        <v>346</v>
      </c>
      <c r="C72" s="85" t="s">
        <v>267</v>
      </c>
      <c r="D72" s="108">
        <v>200</v>
      </c>
      <c r="E72" s="191">
        <f>'Пр. 7'!G87</f>
        <v>100000</v>
      </c>
    </row>
    <row r="73" spans="1:8" s="26" customFormat="1" ht="31.5">
      <c r="A73" s="109" t="s">
        <v>186</v>
      </c>
      <c r="B73" s="106"/>
      <c r="C73" s="106" t="s">
        <v>268</v>
      </c>
      <c r="D73" s="304"/>
      <c r="E73" s="190">
        <f>E74</f>
        <v>750000</v>
      </c>
    </row>
    <row r="74" spans="1:8" s="29" customFormat="1" ht="47.25">
      <c r="A74" s="196" t="s">
        <v>472</v>
      </c>
      <c r="B74" s="374" t="s">
        <v>139</v>
      </c>
      <c r="C74" s="374" t="s">
        <v>269</v>
      </c>
      <c r="D74" s="263">
        <v>200</v>
      </c>
      <c r="E74" s="375">
        <f>'Пр. 7'!G89</f>
        <v>750000</v>
      </c>
    </row>
    <row r="75" spans="1:8" s="26" customFormat="1" ht="31.5">
      <c r="A75" s="109" t="s">
        <v>208</v>
      </c>
      <c r="B75" s="106"/>
      <c r="C75" s="106" t="s">
        <v>270</v>
      </c>
      <c r="D75" s="304"/>
      <c r="E75" s="190">
        <f>E76+E77+E78+E79</f>
        <v>2270229.29</v>
      </c>
      <c r="F75" s="46"/>
    </row>
    <row r="76" spans="1:8" s="29" customFormat="1" ht="94.5">
      <c r="A76" s="111" t="s">
        <v>209</v>
      </c>
      <c r="B76" s="85" t="s">
        <v>141</v>
      </c>
      <c r="C76" s="85" t="s">
        <v>416</v>
      </c>
      <c r="D76" s="108">
        <v>100</v>
      </c>
      <c r="E76" s="191">
        <f>'Пр. 7'!G76</f>
        <v>663379.56000000006</v>
      </c>
      <c r="F76" s="47"/>
      <c r="G76" s="47"/>
      <c r="H76" s="47"/>
    </row>
    <row r="77" spans="1:8" s="29" customFormat="1" ht="47.25">
      <c r="A77" s="111" t="s">
        <v>467</v>
      </c>
      <c r="B77" s="85" t="s">
        <v>141</v>
      </c>
      <c r="C77" s="85" t="s">
        <v>416</v>
      </c>
      <c r="D77" s="108">
        <v>200</v>
      </c>
      <c r="E77" s="191">
        <f>'Пр. 7'!G77</f>
        <v>1096320</v>
      </c>
    </row>
    <row r="78" spans="1:8" s="29" customFormat="1" ht="101.25" customHeight="1">
      <c r="A78" s="111" t="s">
        <v>550</v>
      </c>
      <c r="B78" s="85" t="s">
        <v>141</v>
      </c>
      <c r="C78" s="85" t="s">
        <v>271</v>
      </c>
      <c r="D78" s="108">
        <v>100</v>
      </c>
      <c r="E78" s="191">
        <f>'Пр. 7'!G78</f>
        <v>485003.25</v>
      </c>
    </row>
    <row r="79" spans="1:8" s="29" customFormat="1" ht="96.75" customHeight="1">
      <c r="A79" s="111" t="s">
        <v>211</v>
      </c>
      <c r="B79" s="85" t="s">
        <v>141</v>
      </c>
      <c r="C79" s="85" t="s">
        <v>272</v>
      </c>
      <c r="D79" s="108">
        <v>100</v>
      </c>
      <c r="E79" s="191">
        <f>'Пр. 7'!G79</f>
        <v>25526.48</v>
      </c>
    </row>
    <row r="80" spans="1:8" s="29" customFormat="1" ht="31.5">
      <c r="A80" s="121" t="s">
        <v>213</v>
      </c>
      <c r="B80" s="123"/>
      <c r="C80" s="123" t="s">
        <v>273</v>
      </c>
      <c r="D80" s="303"/>
      <c r="E80" s="373">
        <f>E81</f>
        <v>2100000</v>
      </c>
    </row>
    <row r="81" spans="1:7" s="29" customFormat="1" ht="47.25">
      <c r="A81" s="111" t="s">
        <v>473</v>
      </c>
      <c r="B81" s="85" t="s">
        <v>141</v>
      </c>
      <c r="C81" s="85" t="s">
        <v>274</v>
      </c>
      <c r="D81" s="108">
        <v>200</v>
      </c>
      <c r="E81" s="191">
        <f>'Пр. 7'!G81</f>
        <v>2100000</v>
      </c>
    </row>
    <row r="82" spans="1:7" s="26" customFormat="1" ht="47.25">
      <c r="A82" s="109" t="s">
        <v>409</v>
      </c>
      <c r="B82" s="106" t="s">
        <v>141</v>
      </c>
      <c r="C82" s="106" t="s">
        <v>410</v>
      </c>
      <c r="D82" s="304"/>
      <c r="E82" s="190">
        <f>E83+E84+E85</f>
        <v>5664757</v>
      </c>
    </row>
    <row r="83" spans="1:7" s="29" customFormat="1" ht="95.25" customHeight="1">
      <c r="A83" s="111" t="s">
        <v>550</v>
      </c>
      <c r="B83" s="85" t="s">
        <v>141</v>
      </c>
      <c r="C83" s="85" t="s">
        <v>408</v>
      </c>
      <c r="D83" s="108">
        <v>100</v>
      </c>
      <c r="E83" s="191">
        <f>безвозм.пост.!C9</f>
        <v>929382</v>
      </c>
    </row>
    <row r="84" spans="1:7" s="29" customFormat="1" ht="47.25">
      <c r="A84" s="111" t="s">
        <v>596</v>
      </c>
      <c r="B84" s="85" t="s">
        <v>141</v>
      </c>
      <c r="C84" s="85" t="s">
        <v>594</v>
      </c>
      <c r="D84" s="108">
        <v>200</v>
      </c>
      <c r="E84" s="191">
        <f>'Пр. 7'!G84</f>
        <v>4733005</v>
      </c>
    </row>
    <row r="85" spans="1:7" s="29" customFormat="1" ht="47.25">
      <c r="A85" s="111" t="s">
        <v>597</v>
      </c>
      <c r="B85" s="85" t="s">
        <v>141</v>
      </c>
      <c r="C85" s="85" t="s">
        <v>595</v>
      </c>
      <c r="D85" s="108">
        <v>200</v>
      </c>
      <c r="E85" s="191">
        <f>'Пр. 7'!G85</f>
        <v>2370</v>
      </c>
    </row>
    <row r="86" spans="1:7" ht="15.75">
      <c r="A86" s="109" t="s">
        <v>447</v>
      </c>
      <c r="B86" s="304"/>
      <c r="C86" s="85"/>
      <c r="D86" s="108"/>
      <c r="E86" s="376">
        <f>E13+E40+E47+E62</f>
        <v>31808546.649999999</v>
      </c>
      <c r="G86" s="20"/>
    </row>
    <row r="90" spans="1:7">
      <c r="E90" s="269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72"/>
  <sheetViews>
    <sheetView topLeftCell="A31" workbookViewId="0">
      <selection activeCell="D6" sqref="D6:F6"/>
    </sheetView>
  </sheetViews>
  <sheetFormatPr defaultRowHeight="15.75"/>
  <cols>
    <col min="1" max="1" width="61.7109375" style="74" customWidth="1"/>
    <col min="2" max="2" width="13.42578125" style="129" customWidth="1"/>
    <col min="3" max="3" width="16.42578125" style="75" customWidth="1"/>
    <col min="4" max="4" width="12.7109375" style="76" customWidth="1"/>
    <col min="5" max="5" width="16.140625" style="76" customWidth="1"/>
    <col min="6" max="6" width="17.42578125" style="76" customWidth="1"/>
    <col min="7" max="7" width="14.7109375" bestFit="1" customWidth="1"/>
    <col min="8" max="8" width="18.140625" customWidth="1"/>
  </cols>
  <sheetData>
    <row r="1" spans="1:6">
      <c r="D1" s="443" t="s">
        <v>126</v>
      </c>
      <c r="E1" s="443"/>
      <c r="F1" s="443"/>
    </row>
    <row r="2" spans="1:6">
      <c r="D2" s="440" t="s">
        <v>33</v>
      </c>
      <c r="E2" s="440"/>
      <c r="F2" s="440"/>
    </row>
    <row r="3" spans="1:6">
      <c r="D3" s="440" t="s">
        <v>109</v>
      </c>
      <c r="E3" s="440"/>
      <c r="F3" s="440"/>
    </row>
    <row r="4" spans="1:6">
      <c r="D4" s="440" t="s">
        <v>27</v>
      </c>
      <c r="E4" s="440"/>
      <c r="F4" s="440"/>
    </row>
    <row r="5" spans="1:6">
      <c r="D5" s="440" t="s">
        <v>28</v>
      </c>
      <c r="E5" s="440"/>
      <c r="F5" s="440"/>
    </row>
    <row r="6" spans="1:6">
      <c r="D6" s="440" t="s">
        <v>563</v>
      </c>
      <c r="E6" s="440"/>
      <c r="F6" s="440"/>
    </row>
    <row r="7" spans="1:6">
      <c r="D7" s="61"/>
      <c r="E7" s="61"/>
      <c r="F7" s="61"/>
    </row>
    <row r="8" spans="1:6" ht="52.5" customHeight="1">
      <c r="A8" s="414" t="s">
        <v>542</v>
      </c>
      <c r="B8" s="414"/>
      <c r="C8" s="414"/>
      <c r="D8" s="414"/>
      <c r="E8" s="455"/>
      <c r="F8" s="455"/>
    </row>
    <row r="10" spans="1:6" ht="31.5">
      <c r="A10" s="79" t="s">
        <v>34</v>
      </c>
      <c r="B10" s="42" t="s">
        <v>128</v>
      </c>
      <c r="C10" s="42" t="s">
        <v>64</v>
      </c>
      <c r="D10" s="79" t="s">
        <v>65</v>
      </c>
      <c r="E10" s="424" t="s">
        <v>42</v>
      </c>
      <c r="F10" s="424"/>
    </row>
    <row r="11" spans="1:6">
      <c r="A11" s="77"/>
      <c r="B11" s="130"/>
      <c r="C11" s="42"/>
      <c r="D11" s="79"/>
      <c r="E11" s="291" t="s">
        <v>428</v>
      </c>
      <c r="F11" s="80" t="s">
        <v>534</v>
      </c>
    </row>
    <row r="12" spans="1:6" s="26" customFormat="1" ht="47.25">
      <c r="A12" s="36" t="s">
        <v>412</v>
      </c>
      <c r="B12" s="42"/>
      <c r="C12" s="42" t="s">
        <v>181</v>
      </c>
      <c r="D12" s="86"/>
      <c r="E12" s="89">
        <f>E13+E39+E34+E52</f>
        <v>17395000</v>
      </c>
      <c r="F12" s="89">
        <f>F13+F39+F34+F52</f>
        <v>17240000</v>
      </c>
    </row>
    <row r="13" spans="1:6" s="26" customFormat="1" ht="75">
      <c r="A13" s="59" t="s">
        <v>411</v>
      </c>
      <c r="B13" s="35"/>
      <c r="C13" s="42" t="s">
        <v>245</v>
      </c>
      <c r="D13" s="86"/>
      <c r="E13" s="89">
        <f>E14+E19+E22+E25+E27+E29+E32</f>
        <v>7659858.4000000004</v>
      </c>
      <c r="F13" s="89">
        <f>F14+F19+F22+F25+F27+F29</f>
        <v>7654858.4000000004</v>
      </c>
    </row>
    <row r="14" spans="1:6" s="26" customFormat="1" ht="31.5">
      <c r="A14" s="36" t="s">
        <v>239</v>
      </c>
      <c r="B14" s="42"/>
      <c r="C14" s="42" t="s">
        <v>300</v>
      </c>
      <c r="D14" s="86"/>
      <c r="E14" s="89">
        <f>E15+E16+E17+E18</f>
        <v>6007000</v>
      </c>
      <c r="F14" s="89">
        <f>F15+F16+F17+F18</f>
        <v>6007000</v>
      </c>
    </row>
    <row r="15" spans="1:6" ht="94.5">
      <c r="A15" s="44" t="s">
        <v>187</v>
      </c>
      <c r="B15" s="40" t="s">
        <v>129</v>
      </c>
      <c r="C15" s="40" t="s">
        <v>246</v>
      </c>
      <c r="D15" s="41">
        <v>100</v>
      </c>
      <c r="E15" s="91">
        <f>Пр.8!G15</f>
        <v>1042000</v>
      </c>
      <c r="F15" s="91">
        <f>Пр.8!H15</f>
        <v>1042000</v>
      </c>
    </row>
    <row r="16" spans="1:6" ht="94.5">
      <c r="A16" s="44" t="s">
        <v>188</v>
      </c>
      <c r="B16" s="40" t="s">
        <v>130</v>
      </c>
      <c r="C16" s="40" t="s">
        <v>247</v>
      </c>
      <c r="D16" s="41">
        <v>100</v>
      </c>
      <c r="E16" s="91">
        <f>Пр.8!G18</f>
        <v>3745000</v>
      </c>
      <c r="F16" s="91">
        <f>Пр.8!H18</f>
        <v>3745000</v>
      </c>
    </row>
    <row r="17" spans="1:6" s="29" customFormat="1" ht="31.5">
      <c r="A17" s="44" t="s">
        <v>455</v>
      </c>
      <c r="B17" s="40" t="s">
        <v>130</v>
      </c>
      <c r="C17" s="40" t="s">
        <v>247</v>
      </c>
      <c r="D17" s="41">
        <v>200</v>
      </c>
      <c r="E17" s="91">
        <f>Пр.8!G19</f>
        <v>1200000</v>
      </c>
      <c r="F17" s="91">
        <f>Пр.8!H19</f>
        <v>1200000</v>
      </c>
    </row>
    <row r="18" spans="1:6" ht="31.5">
      <c r="A18" s="44" t="s">
        <v>189</v>
      </c>
      <c r="B18" s="40" t="s">
        <v>130</v>
      </c>
      <c r="C18" s="40" t="s">
        <v>247</v>
      </c>
      <c r="D18" s="41">
        <v>800</v>
      </c>
      <c r="E18" s="91">
        <f>Пр.8!G20</f>
        <v>20000</v>
      </c>
      <c r="F18" s="91">
        <f>Пр.8!H20</f>
        <v>20000</v>
      </c>
    </row>
    <row r="19" spans="1:6" s="26" customFormat="1" ht="31.5">
      <c r="A19" s="36" t="s">
        <v>240</v>
      </c>
      <c r="B19" s="42"/>
      <c r="C19" s="42" t="s">
        <v>301</v>
      </c>
      <c r="D19" s="86"/>
      <c r="E19" s="89">
        <f>E20+E21</f>
        <v>3131.12</v>
      </c>
      <c r="F19" s="89">
        <f>F20+F21</f>
        <v>27222.400000000001</v>
      </c>
    </row>
    <row r="20" spans="1:6" s="26" customFormat="1" ht="78.75">
      <c r="A20" s="44" t="s">
        <v>456</v>
      </c>
      <c r="B20" s="40" t="s">
        <v>134</v>
      </c>
      <c r="C20" s="40" t="s">
        <v>248</v>
      </c>
      <c r="D20" s="41">
        <v>200</v>
      </c>
      <c r="E20" s="91">
        <f>Пр.8!G26</f>
        <v>2131.12</v>
      </c>
      <c r="F20" s="91">
        <f>Пр.8!H26</f>
        <v>26222.400000000001</v>
      </c>
    </row>
    <row r="21" spans="1:6" s="26" customFormat="1" ht="47.25">
      <c r="A21" s="44" t="s">
        <v>457</v>
      </c>
      <c r="B21" s="40" t="s">
        <v>134</v>
      </c>
      <c r="C21" s="40" t="s">
        <v>249</v>
      </c>
      <c r="D21" s="41">
        <v>200</v>
      </c>
      <c r="E21" s="91">
        <f>Пр.8!G27</f>
        <v>1000</v>
      </c>
      <c r="F21" s="91">
        <f>Пр.8!H27</f>
        <v>1000</v>
      </c>
    </row>
    <row r="22" spans="1:6" s="26" customFormat="1" ht="31.5">
      <c r="A22" s="36" t="s">
        <v>241</v>
      </c>
      <c r="B22" s="42"/>
      <c r="C22" s="42" t="s">
        <v>302</v>
      </c>
      <c r="D22" s="86"/>
      <c r="E22" s="89">
        <f>E23+E24</f>
        <v>246500</v>
      </c>
      <c r="F22" s="89">
        <f>F23+F24</f>
        <v>254900</v>
      </c>
    </row>
    <row r="23" spans="1:6" s="29" customFormat="1" ht="94.5">
      <c r="A23" s="44" t="s">
        <v>191</v>
      </c>
      <c r="B23" s="40" t="s">
        <v>135</v>
      </c>
      <c r="C23" s="40" t="s">
        <v>250</v>
      </c>
      <c r="D23" s="41">
        <v>100</v>
      </c>
      <c r="E23" s="95">
        <f>Пр.8!G30</f>
        <v>221000</v>
      </c>
      <c r="F23" s="95">
        <f>Пр.8!H30</f>
        <v>221000</v>
      </c>
    </row>
    <row r="24" spans="1:6" s="29" customFormat="1" ht="51" customHeight="1">
      <c r="A24" s="44" t="s">
        <v>468</v>
      </c>
      <c r="B24" s="40" t="s">
        <v>135</v>
      </c>
      <c r="C24" s="40" t="s">
        <v>250</v>
      </c>
      <c r="D24" s="41">
        <v>200</v>
      </c>
      <c r="E24" s="95">
        <f>Пр.8!G31</f>
        <v>25500</v>
      </c>
      <c r="F24" s="95">
        <f>Пр.8!H31</f>
        <v>33900</v>
      </c>
    </row>
    <row r="25" spans="1:6" s="26" customFormat="1" ht="47.25">
      <c r="A25" s="36" t="s">
        <v>242</v>
      </c>
      <c r="B25" s="40"/>
      <c r="C25" s="42" t="s">
        <v>303</v>
      </c>
      <c r="D25" s="86"/>
      <c r="E25" s="89">
        <f>E26</f>
        <v>27491.279999999999</v>
      </c>
      <c r="F25" s="89">
        <f>F26</f>
        <v>0</v>
      </c>
    </row>
    <row r="26" spans="1:6" s="29" customFormat="1" ht="78.75">
      <c r="A26" s="44" t="s">
        <v>190</v>
      </c>
      <c r="B26" s="40" t="s">
        <v>133</v>
      </c>
      <c r="C26" s="40" t="s">
        <v>251</v>
      </c>
      <c r="D26" s="41">
        <v>500</v>
      </c>
      <c r="E26" s="91">
        <f>Пр.8!G22</f>
        <v>27491.279999999999</v>
      </c>
      <c r="F26" s="91">
        <f>Пр.8!H22</f>
        <v>0</v>
      </c>
    </row>
    <row r="27" spans="1:6" s="26" customFormat="1" ht="47.25">
      <c r="A27" s="36" t="s">
        <v>243</v>
      </c>
      <c r="B27" s="40"/>
      <c r="C27" s="42" t="s">
        <v>304</v>
      </c>
      <c r="D27" s="86"/>
      <c r="E27" s="89">
        <f>E28</f>
        <v>230000</v>
      </c>
      <c r="F27" s="89">
        <f>F28</f>
        <v>220000</v>
      </c>
    </row>
    <row r="28" spans="1:6" s="29" customFormat="1" ht="47.25">
      <c r="A28" s="44" t="s">
        <v>192</v>
      </c>
      <c r="B28" s="40" t="s">
        <v>142</v>
      </c>
      <c r="C28" s="81" t="s">
        <v>275</v>
      </c>
      <c r="D28" s="41">
        <v>300</v>
      </c>
      <c r="E28" s="91">
        <f>Пр.8!G52</f>
        <v>230000</v>
      </c>
      <c r="F28" s="91">
        <f>Пр.8!H52</f>
        <v>220000</v>
      </c>
    </row>
    <row r="29" spans="1:6" s="26" customFormat="1" ht="31.5">
      <c r="A29" s="36" t="s">
        <v>244</v>
      </c>
      <c r="B29" s="42"/>
      <c r="C29" s="42" t="s">
        <v>306</v>
      </c>
      <c r="D29" s="86"/>
      <c r="E29" s="89">
        <f>E30+E31</f>
        <v>1145736</v>
      </c>
      <c r="F29" s="89">
        <f>F30+F31</f>
        <v>1145736</v>
      </c>
    </row>
    <row r="30" spans="1:6" s="29" customFormat="1" ht="126">
      <c r="A30" s="44" t="s">
        <v>469</v>
      </c>
      <c r="B30" s="37" t="s">
        <v>238</v>
      </c>
      <c r="C30" s="40" t="s">
        <v>252</v>
      </c>
      <c r="D30" s="41">
        <v>200</v>
      </c>
      <c r="E30" s="91">
        <f>Пр.8!G38</f>
        <v>357005</v>
      </c>
      <c r="F30" s="91">
        <f>Пр.8!H38</f>
        <v>357005</v>
      </c>
    </row>
    <row r="31" spans="1:6" s="29" customFormat="1" ht="63">
      <c r="A31" s="44" t="s">
        <v>470</v>
      </c>
      <c r="B31" s="37" t="s">
        <v>238</v>
      </c>
      <c r="C31" s="40" t="s">
        <v>253</v>
      </c>
      <c r="D31" s="41">
        <v>200</v>
      </c>
      <c r="E31" s="91">
        <f>Пр.8!G39</f>
        <v>788731</v>
      </c>
      <c r="F31" s="91">
        <f>Пр.8!H39</f>
        <v>788731</v>
      </c>
    </row>
    <row r="32" spans="1:6" ht="31.5">
      <c r="A32" s="36" t="s">
        <v>445</v>
      </c>
      <c r="B32" s="42" t="s">
        <v>441</v>
      </c>
      <c r="C32" s="42" t="s">
        <v>446</v>
      </c>
      <c r="D32" s="89"/>
      <c r="E32" s="186">
        <f>E33</f>
        <v>0</v>
      </c>
      <c r="F32" s="186">
        <f>F33</f>
        <v>0</v>
      </c>
    </row>
    <row r="33" spans="1:6" ht="94.5">
      <c r="A33" s="60" t="s">
        <v>459</v>
      </c>
      <c r="B33" s="40" t="s">
        <v>441</v>
      </c>
      <c r="C33" s="40" t="s">
        <v>444</v>
      </c>
      <c r="D33" s="187">
        <v>200</v>
      </c>
      <c r="E33" s="92">
        <f>Пр.8!G41</f>
        <v>0</v>
      </c>
      <c r="F33" s="92">
        <f>Пр.8!H41</f>
        <v>0</v>
      </c>
    </row>
    <row r="34" spans="1:6" s="26" customFormat="1" ht="75">
      <c r="A34" s="59" t="s">
        <v>413</v>
      </c>
      <c r="B34" s="37"/>
      <c r="C34" s="42" t="s">
        <v>256</v>
      </c>
      <c r="D34" s="86"/>
      <c r="E34" s="89">
        <f>E35+E37</f>
        <v>1300000</v>
      </c>
      <c r="F34" s="89">
        <f>F35+F37</f>
        <v>1300000</v>
      </c>
    </row>
    <row r="35" spans="1:6" s="26" customFormat="1" ht="31.5">
      <c r="A35" s="36" t="s">
        <v>282</v>
      </c>
      <c r="B35" s="42"/>
      <c r="C35" s="42" t="s">
        <v>254</v>
      </c>
      <c r="D35" s="86"/>
      <c r="E35" s="89">
        <f>E36</f>
        <v>1200000</v>
      </c>
      <c r="F35" s="89">
        <f>F36</f>
        <v>1200000</v>
      </c>
    </row>
    <row r="36" spans="1:6" ht="63">
      <c r="A36" s="44" t="s">
        <v>460</v>
      </c>
      <c r="B36" s="40" t="s">
        <v>137</v>
      </c>
      <c r="C36" s="40" t="s">
        <v>255</v>
      </c>
      <c r="D36" s="41">
        <v>200</v>
      </c>
      <c r="E36" s="90">
        <f>Пр.8!G34</f>
        <v>1200000</v>
      </c>
      <c r="F36" s="90">
        <f>Пр.8!H34</f>
        <v>1200000</v>
      </c>
    </row>
    <row r="37" spans="1:6" s="26" customFormat="1">
      <c r="A37" s="36" t="s">
        <v>283</v>
      </c>
      <c r="B37" s="42"/>
      <c r="C37" s="42" t="s">
        <v>284</v>
      </c>
      <c r="D37" s="86"/>
      <c r="E37" s="89">
        <f>E38</f>
        <v>100000</v>
      </c>
      <c r="F37" s="89">
        <f>F38</f>
        <v>100000</v>
      </c>
    </row>
    <row r="38" spans="1:6" ht="63">
      <c r="A38" s="44" t="s">
        <v>285</v>
      </c>
      <c r="B38" s="40" t="s">
        <v>295</v>
      </c>
      <c r="C38" s="40" t="s">
        <v>280</v>
      </c>
      <c r="D38" s="41">
        <v>800</v>
      </c>
      <c r="E38" s="90">
        <f>Пр.8!G24</f>
        <v>100000</v>
      </c>
      <c r="F38" s="90">
        <f>Пр.8!H24</f>
        <v>100000</v>
      </c>
    </row>
    <row r="39" spans="1:6" s="26" customFormat="1" ht="75">
      <c r="A39" s="59" t="s">
        <v>414</v>
      </c>
      <c r="B39" s="35"/>
      <c r="C39" s="42" t="s">
        <v>257</v>
      </c>
      <c r="D39" s="86"/>
      <c r="E39" s="94">
        <f>E40+E44+E46+E48</f>
        <v>2267781</v>
      </c>
      <c r="F39" s="94">
        <f>F40+F44+F46+F48</f>
        <v>2217781</v>
      </c>
    </row>
    <row r="40" spans="1:6" s="26" customFormat="1" ht="31.5">
      <c r="A40" s="36" t="s">
        <v>182</v>
      </c>
      <c r="B40" s="42"/>
      <c r="C40" s="42" t="s">
        <v>258</v>
      </c>
      <c r="D40" s="86"/>
      <c r="E40" s="94">
        <f>E41+E42</f>
        <v>522781</v>
      </c>
      <c r="F40" s="94">
        <f>F41+F42</f>
        <v>522781</v>
      </c>
    </row>
    <row r="41" spans="1:6" ht="47.25">
      <c r="A41" s="44" t="s">
        <v>461</v>
      </c>
      <c r="B41" s="40" t="s">
        <v>139</v>
      </c>
      <c r="C41" s="40" t="s">
        <v>259</v>
      </c>
      <c r="D41" s="41">
        <v>200</v>
      </c>
      <c r="E41" s="90">
        <f>Пр.8!G48</f>
        <v>200000</v>
      </c>
      <c r="F41" s="90">
        <f>Пр.8!H48</f>
        <v>200000</v>
      </c>
    </row>
    <row r="42" spans="1:6" s="29" customFormat="1" ht="126">
      <c r="A42" s="120" t="s">
        <v>462</v>
      </c>
      <c r="B42" s="37" t="s">
        <v>238</v>
      </c>
      <c r="C42" s="40" t="s">
        <v>417</v>
      </c>
      <c r="D42" s="154">
        <v>200</v>
      </c>
      <c r="E42" s="92">
        <f>Пр.8!G37</f>
        <v>322781</v>
      </c>
      <c r="F42" s="92">
        <f>Пр.8!H37</f>
        <v>322781</v>
      </c>
    </row>
    <row r="43" spans="1:6" s="29" customFormat="1" ht="94.5">
      <c r="A43" s="166" t="s">
        <v>463</v>
      </c>
      <c r="B43" s="167" t="s">
        <v>238</v>
      </c>
      <c r="C43" s="81" t="s">
        <v>423</v>
      </c>
      <c r="D43" s="84">
        <v>200</v>
      </c>
      <c r="E43" s="168">
        <f>безвозм.пост.!D48</f>
        <v>0</v>
      </c>
      <c r="F43" s="168">
        <f>безвозм.пост.!E48</f>
        <v>0</v>
      </c>
    </row>
    <row r="44" spans="1:6" s="26" customFormat="1" ht="31.5">
      <c r="A44" s="36" t="s">
        <v>183</v>
      </c>
      <c r="B44" s="42"/>
      <c r="C44" s="42" t="s">
        <v>260</v>
      </c>
      <c r="D44" s="86"/>
      <c r="E44" s="94">
        <f>E45</f>
        <v>1200000</v>
      </c>
      <c r="F44" s="94">
        <f>F45</f>
        <v>1150000</v>
      </c>
    </row>
    <row r="45" spans="1:6" s="29" customFormat="1" ht="47.25">
      <c r="A45" s="44" t="s">
        <v>471</v>
      </c>
      <c r="B45" s="40" t="s">
        <v>139</v>
      </c>
      <c r="C45" s="40" t="s">
        <v>261</v>
      </c>
      <c r="D45" s="41">
        <v>200</v>
      </c>
      <c r="E45" s="90">
        <f>Пр.8!G49</f>
        <v>1200000</v>
      </c>
      <c r="F45" s="90">
        <f>Пр.8!H49</f>
        <v>1150000</v>
      </c>
    </row>
    <row r="46" spans="1:6" s="29" customFormat="1" ht="31.5">
      <c r="A46" s="36" t="s">
        <v>333</v>
      </c>
      <c r="B46" s="42"/>
      <c r="C46" s="42" t="s">
        <v>334</v>
      </c>
      <c r="D46" s="201"/>
      <c r="E46" s="89">
        <f>E47</f>
        <v>210000</v>
      </c>
      <c r="F46" s="89">
        <f>F47</f>
        <v>210000</v>
      </c>
    </row>
    <row r="47" spans="1:6" s="29" customFormat="1" ht="32.25" thickBot="1">
      <c r="A47" s="43" t="s">
        <v>474</v>
      </c>
      <c r="B47" s="82"/>
      <c r="C47" s="82" t="s">
        <v>332</v>
      </c>
      <c r="D47" s="83">
        <v>200</v>
      </c>
      <c r="E47" s="93">
        <f>безвозм.пост.!D46</f>
        <v>210000</v>
      </c>
      <c r="F47" s="93">
        <f>безвозм.пост.!E46</f>
        <v>210000</v>
      </c>
    </row>
    <row r="48" spans="1:6" s="29" customFormat="1" ht="31.5">
      <c r="A48" s="36" t="s">
        <v>335</v>
      </c>
      <c r="B48" s="42"/>
      <c r="C48" s="42" t="s">
        <v>336</v>
      </c>
      <c r="D48" s="201"/>
      <c r="E48" s="89">
        <f>E49</f>
        <v>335000</v>
      </c>
      <c r="F48" s="89">
        <f>F49</f>
        <v>335000</v>
      </c>
    </row>
    <row r="49" spans="1:8" s="29" customFormat="1" ht="48" thickBot="1">
      <c r="A49" s="43" t="s">
        <v>478</v>
      </c>
      <c r="B49" s="82" t="s">
        <v>234</v>
      </c>
      <c r="C49" s="82" t="s">
        <v>337</v>
      </c>
      <c r="D49" s="83">
        <v>200</v>
      </c>
      <c r="E49" s="93">
        <f>безвозм.пост.!D38</f>
        <v>335000</v>
      </c>
      <c r="F49" s="93">
        <f>безвозм.пост.!E38</f>
        <v>335000</v>
      </c>
    </row>
    <row r="50" spans="1:8" s="26" customFormat="1" ht="31.5">
      <c r="A50" s="36" t="s">
        <v>454</v>
      </c>
      <c r="B50" s="42"/>
      <c r="C50" s="42" t="s">
        <v>452</v>
      </c>
      <c r="D50" s="239"/>
      <c r="E50" s="89">
        <f>E51</f>
        <v>0</v>
      </c>
      <c r="F50" s="89">
        <f>F51</f>
        <v>0</v>
      </c>
    </row>
    <row r="51" spans="1:8" s="29" customFormat="1" ht="63.75" thickBot="1">
      <c r="A51" s="43" t="s">
        <v>479</v>
      </c>
      <c r="B51" s="82" t="s">
        <v>234</v>
      </c>
      <c r="C51" s="82" t="s">
        <v>453</v>
      </c>
      <c r="D51" s="83">
        <v>200</v>
      </c>
      <c r="E51" s="93">
        <f>Пр.8!G45</f>
        <v>0</v>
      </c>
      <c r="F51" s="93">
        <f>Пр.8!H45</f>
        <v>0</v>
      </c>
    </row>
    <row r="52" spans="1:8" s="26" customFormat="1" ht="79.5" customHeight="1">
      <c r="A52" s="59" t="s">
        <v>415</v>
      </c>
      <c r="B52" s="35"/>
      <c r="C52" s="42" t="s">
        <v>262</v>
      </c>
      <c r="D52" s="86"/>
      <c r="E52" s="94">
        <f>E53+E59+E61+E63+E68</f>
        <v>6167360.5999999996</v>
      </c>
      <c r="F52" s="94">
        <f>F53+F59+F61+F63+F68</f>
        <v>6067360.5999999996</v>
      </c>
    </row>
    <row r="53" spans="1:8" s="26" customFormat="1" ht="31.5">
      <c r="A53" s="36" t="s">
        <v>184</v>
      </c>
      <c r="B53" s="42"/>
      <c r="C53" s="42" t="s">
        <v>263</v>
      </c>
      <c r="D53" s="86"/>
      <c r="E53" s="94">
        <f>E54+E56+E58</f>
        <v>3550060</v>
      </c>
      <c r="F53" s="94">
        <f>F54+F56+F58</f>
        <v>3550060</v>
      </c>
    </row>
    <row r="54" spans="1:8" ht="94.5">
      <c r="A54" s="44" t="s">
        <v>202</v>
      </c>
      <c r="B54" s="40" t="s">
        <v>141</v>
      </c>
      <c r="C54" s="40" t="s">
        <v>264</v>
      </c>
      <c r="D54" s="41">
        <v>100</v>
      </c>
      <c r="E54" s="90">
        <f>Пр.8!G57</f>
        <v>2050060</v>
      </c>
      <c r="F54" s="90">
        <f>Пр.8!H57</f>
        <v>2050060</v>
      </c>
    </row>
    <row r="55" spans="1:8" ht="110.25">
      <c r="A55" s="44" t="s">
        <v>201</v>
      </c>
      <c r="B55" s="40" t="s">
        <v>141</v>
      </c>
      <c r="C55" s="40" t="s">
        <v>265</v>
      </c>
      <c r="D55" s="41">
        <v>100</v>
      </c>
      <c r="E55" s="90">
        <f>Пр.8!G58</f>
        <v>0</v>
      </c>
      <c r="F55" s="90">
        <f>Пр.8!H58</f>
        <v>0</v>
      </c>
    </row>
    <row r="56" spans="1:8" ht="47.25">
      <c r="A56" s="44" t="s">
        <v>465</v>
      </c>
      <c r="B56" s="40" t="s">
        <v>141</v>
      </c>
      <c r="C56" s="40" t="s">
        <v>264</v>
      </c>
      <c r="D56" s="41">
        <v>200</v>
      </c>
      <c r="E56" s="90">
        <f>Пр.8!G59</f>
        <v>1450000</v>
      </c>
      <c r="F56" s="90">
        <f>Пр.8!H59</f>
        <v>1450000</v>
      </c>
    </row>
    <row r="57" spans="1:8" ht="47.25">
      <c r="A57" s="255" t="s">
        <v>553</v>
      </c>
      <c r="B57" s="40" t="s">
        <v>141</v>
      </c>
      <c r="C57" s="40" t="s">
        <v>552</v>
      </c>
      <c r="D57" s="240">
        <v>200</v>
      </c>
      <c r="E57" s="90">
        <f>Пр.8!G60</f>
        <v>500000</v>
      </c>
      <c r="F57" s="90">
        <f>Пр.8!H60</f>
        <v>500000</v>
      </c>
    </row>
    <row r="58" spans="1:8" ht="47.25">
      <c r="A58" s="44" t="s">
        <v>203</v>
      </c>
      <c r="B58" s="40" t="s">
        <v>141</v>
      </c>
      <c r="C58" s="40" t="s">
        <v>264</v>
      </c>
      <c r="D58" s="41">
        <v>800</v>
      </c>
      <c r="E58" s="90">
        <v>50000</v>
      </c>
      <c r="F58" s="90">
        <f>Пр.8!H61</f>
        <v>50000</v>
      </c>
    </row>
    <row r="59" spans="1:8" s="26" customFormat="1" ht="31.5">
      <c r="A59" s="36" t="s">
        <v>185</v>
      </c>
      <c r="B59" s="42"/>
      <c r="C59" s="42" t="s">
        <v>266</v>
      </c>
      <c r="D59" s="86"/>
      <c r="E59" s="96">
        <f>E60</f>
        <v>100000</v>
      </c>
      <c r="F59" s="96">
        <f>F60</f>
        <v>100000</v>
      </c>
    </row>
    <row r="60" spans="1:8" ht="47.25">
      <c r="A60" s="44" t="s">
        <v>466</v>
      </c>
      <c r="B60" s="40" t="s">
        <v>346</v>
      </c>
      <c r="C60" s="40" t="s">
        <v>267</v>
      </c>
      <c r="D60" s="41">
        <v>200</v>
      </c>
      <c r="E60" s="95">
        <f>Пр.8!G72</f>
        <v>100000</v>
      </c>
      <c r="F60" s="95">
        <f>Пр.8!H72</f>
        <v>100000</v>
      </c>
    </row>
    <row r="61" spans="1:8" s="26" customFormat="1" ht="31.5">
      <c r="A61" s="36" t="s">
        <v>186</v>
      </c>
      <c r="B61" s="42"/>
      <c r="C61" s="42" t="s">
        <v>268</v>
      </c>
      <c r="D61" s="86"/>
      <c r="E61" s="96">
        <f>E62</f>
        <v>500000</v>
      </c>
      <c r="F61" s="96">
        <f>F62</f>
        <v>400000</v>
      </c>
    </row>
    <row r="62" spans="1:8" ht="47.25">
      <c r="A62" s="44" t="s">
        <v>472</v>
      </c>
      <c r="B62" s="40" t="s">
        <v>139</v>
      </c>
      <c r="C62" s="40" t="s">
        <v>269</v>
      </c>
      <c r="D62" s="41">
        <v>200</v>
      </c>
      <c r="E62" s="95">
        <f>Пр.8!G74</f>
        <v>500000</v>
      </c>
      <c r="F62" s="95">
        <f>Пр.8!H74</f>
        <v>400000</v>
      </c>
    </row>
    <row r="63" spans="1:8" s="26" customFormat="1" ht="31.5">
      <c r="A63" s="36" t="s">
        <v>208</v>
      </c>
      <c r="B63" s="42"/>
      <c r="C63" s="42" t="s">
        <v>270</v>
      </c>
      <c r="D63" s="86"/>
      <c r="E63" s="96">
        <f>E64+E65+E66+E67</f>
        <v>817300.6</v>
      </c>
      <c r="F63" s="96">
        <f>F64+F65+F66+F67</f>
        <v>817300.6</v>
      </c>
    </row>
    <row r="64" spans="1:8" ht="110.25">
      <c r="A64" s="44" t="s">
        <v>209</v>
      </c>
      <c r="B64" s="40" t="s">
        <v>141</v>
      </c>
      <c r="C64" s="40" t="s">
        <v>416</v>
      </c>
      <c r="D64" s="41">
        <v>100</v>
      </c>
      <c r="E64" s="95">
        <f>Пр.8!G63</f>
        <v>663379.56000000006</v>
      </c>
      <c r="F64" s="95">
        <f>Пр.8!H63</f>
        <v>663379.56000000006</v>
      </c>
      <c r="G64" s="20"/>
      <c r="H64" s="20"/>
    </row>
    <row r="65" spans="1:6" ht="63">
      <c r="A65" s="44" t="s">
        <v>467</v>
      </c>
      <c r="B65" s="40" t="s">
        <v>141</v>
      </c>
      <c r="C65" s="40" t="s">
        <v>416</v>
      </c>
      <c r="D65" s="41">
        <v>200</v>
      </c>
      <c r="E65" s="95">
        <f>Пр.8!G64</f>
        <v>153921.03999999992</v>
      </c>
      <c r="F65" s="95">
        <f>Пр.8!H64</f>
        <v>153921.03999999992</v>
      </c>
    </row>
    <row r="66" spans="1:6" ht="126">
      <c r="A66" s="44" t="s">
        <v>210</v>
      </c>
      <c r="B66" s="40" t="s">
        <v>141</v>
      </c>
      <c r="C66" s="40" t="s">
        <v>271</v>
      </c>
      <c r="D66" s="41">
        <v>100</v>
      </c>
      <c r="E66" s="95">
        <f>Пр.8!G65</f>
        <v>0</v>
      </c>
      <c r="F66" s="95">
        <f>Пр.8!H65</f>
        <v>0</v>
      </c>
    </row>
    <row r="67" spans="1:6" ht="126">
      <c r="A67" s="44" t="s">
        <v>211</v>
      </c>
      <c r="B67" s="40" t="s">
        <v>141</v>
      </c>
      <c r="C67" s="40" t="s">
        <v>272</v>
      </c>
      <c r="D67" s="41">
        <v>100</v>
      </c>
      <c r="E67" s="95">
        <f>Пр.8!G66</f>
        <v>0</v>
      </c>
      <c r="F67" s="95">
        <f>Пр.8!H66</f>
        <v>0</v>
      </c>
    </row>
    <row r="68" spans="1:6" s="26" customFormat="1" ht="31.5">
      <c r="A68" s="36" t="s">
        <v>213</v>
      </c>
      <c r="B68" s="42"/>
      <c r="C68" s="42" t="s">
        <v>273</v>
      </c>
      <c r="D68" s="86"/>
      <c r="E68" s="96">
        <f>E69</f>
        <v>1200000</v>
      </c>
      <c r="F68" s="96">
        <f>F69</f>
        <v>1200000</v>
      </c>
    </row>
    <row r="69" spans="1:6" ht="47.25">
      <c r="A69" s="44" t="s">
        <v>473</v>
      </c>
      <c r="B69" s="40" t="s">
        <v>141</v>
      </c>
      <c r="C69" s="40" t="s">
        <v>274</v>
      </c>
      <c r="D69" s="41">
        <v>200</v>
      </c>
      <c r="E69" s="95">
        <f>Пр.8!G68</f>
        <v>1200000</v>
      </c>
      <c r="F69" s="95">
        <f>Пр.8!H68</f>
        <v>1200000</v>
      </c>
    </row>
    <row r="70" spans="1:6" s="26" customFormat="1" ht="47.25">
      <c r="A70" s="36" t="s">
        <v>409</v>
      </c>
      <c r="B70" s="42" t="s">
        <v>141</v>
      </c>
      <c r="C70" s="42" t="s">
        <v>410</v>
      </c>
      <c r="D70" s="155"/>
      <c r="E70" s="89">
        <f>E71</f>
        <v>0</v>
      </c>
      <c r="F70" s="89">
        <f>F71</f>
        <v>0</v>
      </c>
    </row>
    <row r="71" spans="1:6" s="29" customFormat="1" ht="126">
      <c r="A71" s="44" t="s">
        <v>204</v>
      </c>
      <c r="B71" s="40" t="s">
        <v>141</v>
      </c>
      <c r="C71" s="40" t="s">
        <v>408</v>
      </c>
      <c r="D71" s="154">
        <v>100</v>
      </c>
      <c r="E71" s="91">
        <f>Пр.8!G70</f>
        <v>0</v>
      </c>
      <c r="F71" s="91">
        <f>Пр.8!H70</f>
        <v>0</v>
      </c>
    </row>
    <row r="72" spans="1:6">
      <c r="A72" s="36" t="s">
        <v>193</v>
      </c>
      <c r="B72" s="42"/>
      <c r="C72" s="40"/>
      <c r="D72" s="41"/>
      <c r="E72" s="95"/>
      <c r="F72" s="95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93"/>
  <sheetViews>
    <sheetView topLeftCell="A49" workbookViewId="0">
      <selection activeCell="F84" sqref="F84"/>
    </sheetView>
  </sheetViews>
  <sheetFormatPr defaultRowHeight="15"/>
  <cols>
    <col min="1" max="1" width="59.42578125" style="189" customWidth="1"/>
    <col min="2" max="2" width="10" style="189" customWidth="1"/>
    <col min="3" max="4" width="8.7109375" style="189" customWidth="1"/>
    <col min="5" max="5" width="13.42578125" style="267" customWidth="1"/>
    <col min="6" max="6" width="9.85546875" style="189" customWidth="1"/>
    <col min="7" max="7" width="22" style="189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54" t="s">
        <v>195</v>
      </c>
      <c r="F1" s="454"/>
      <c r="G1" s="454"/>
    </row>
    <row r="2" spans="1:11" ht="15.75">
      <c r="E2" s="442" t="s">
        <v>33</v>
      </c>
      <c r="F2" s="442"/>
      <c r="G2" s="442"/>
    </row>
    <row r="3" spans="1:11" ht="15.75">
      <c r="E3" s="442" t="s">
        <v>109</v>
      </c>
      <c r="F3" s="442"/>
      <c r="G3" s="442"/>
    </row>
    <row r="4" spans="1:11" ht="15.75">
      <c r="E4" s="442" t="s">
        <v>27</v>
      </c>
      <c r="F4" s="442"/>
      <c r="G4" s="442"/>
    </row>
    <row r="5" spans="1:11" ht="15.75">
      <c r="E5" s="442" t="s">
        <v>28</v>
      </c>
      <c r="F5" s="442"/>
      <c r="G5" s="442"/>
    </row>
    <row r="6" spans="1:11" ht="15.75">
      <c r="E6" s="442" t="s">
        <v>563</v>
      </c>
      <c r="F6" s="442"/>
      <c r="G6" s="442"/>
    </row>
    <row r="8" spans="1:11" ht="38.25" customHeight="1">
      <c r="A8" s="453" t="s">
        <v>543</v>
      </c>
      <c r="B8" s="453"/>
      <c r="C8" s="453"/>
      <c r="D8" s="453"/>
      <c r="E8" s="453"/>
      <c r="F8" s="453"/>
      <c r="G8" s="453"/>
    </row>
    <row r="10" spans="1:11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247" t="s">
        <v>42</v>
      </c>
    </row>
    <row r="11" spans="1:11" ht="15.75">
      <c r="A11" s="247"/>
      <c r="B11" s="247"/>
      <c r="C11" s="247"/>
      <c r="D11" s="247"/>
      <c r="E11" s="248"/>
      <c r="F11" s="247"/>
      <c r="G11" s="249" t="s">
        <v>345</v>
      </c>
    </row>
    <row r="12" spans="1:11" s="25" customFormat="1" ht="60.75" customHeight="1">
      <c r="A12" s="194" t="s">
        <v>120</v>
      </c>
      <c r="B12" s="250">
        <v>923</v>
      </c>
      <c r="C12" s="251"/>
      <c r="D12" s="251"/>
      <c r="E12" s="251"/>
      <c r="F12" s="250"/>
      <c r="G12" s="252">
        <f>G13+G30+G34+G49+G62+G39</f>
        <v>15285207.969999999</v>
      </c>
    </row>
    <row r="13" spans="1:11" ht="15.75">
      <c r="A13" s="109" t="s">
        <v>66</v>
      </c>
      <c r="B13" s="304">
        <v>923</v>
      </c>
      <c r="C13" s="106" t="s">
        <v>82</v>
      </c>
      <c r="D13" s="106" t="s">
        <v>83</v>
      </c>
      <c r="E13" s="106"/>
      <c r="F13" s="304"/>
      <c r="G13" s="98">
        <f>G14+G16+G21+G25+G23</f>
        <v>6149393.9699999997</v>
      </c>
      <c r="K13" s="20">
        <f>G14+G16</f>
        <v>6007000</v>
      </c>
    </row>
    <row r="14" spans="1:11" ht="47.25">
      <c r="A14" s="109" t="s">
        <v>67</v>
      </c>
      <c r="B14" s="304">
        <v>923</v>
      </c>
      <c r="C14" s="106" t="s">
        <v>82</v>
      </c>
      <c r="D14" s="106" t="s">
        <v>84</v>
      </c>
      <c r="E14" s="106"/>
      <c r="F14" s="304"/>
      <c r="G14" s="98">
        <f>G15</f>
        <v>1042000</v>
      </c>
      <c r="I14" s="20"/>
    </row>
    <row r="15" spans="1:11" ht="94.5">
      <c r="A15" s="196" t="s">
        <v>187</v>
      </c>
      <c r="B15" s="108">
        <v>923</v>
      </c>
      <c r="C15" s="85" t="s">
        <v>82</v>
      </c>
      <c r="D15" s="85" t="s">
        <v>84</v>
      </c>
      <c r="E15" s="85" t="s">
        <v>246</v>
      </c>
      <c r="F15" s="108">
        <v>100</v>
      </c>
      <c r="G15" s="253">
        <v>1042000</v>
      </c>
      <c r="K15" s="20"/>
    </row>
    <row r="16" spans="1:11" ht="63">
      <c r="A16" s="109" t="s">
        <v>80</v>
      </c>
      <c r="B16" s="304">
        <v>923</v>
      </c>
      <c r="C16" s="106" t="s">
        <v>82</v>
      </c>
      <c r="D16" s="106" t="s">
        <v>85</v>
      </c>
      <c r="E16" s="106"/>
      <c r="F16" s="304"/>
      <c r="G16" s="98">
        <f>G17</f>
        <v>4965000</v>
      </c>
    </row>
    <row r="17" spans="1:9" ht="15.75">
      <c r="A17" s="109" t="s">
        <v>68</v>
      </c>
      <c r="B17" s="304">
        <v>923</v>
      </c>
      <c r="C17" s="106" t="s">
        <v>82</v>
      </c>
      <c r="D17" s="106" t="s">
        <v>85</v>
      </c>
      <c r="E17" s="106"/>
      <c r="F17" s="304"/>
      <c r="G17" s="98">
        <f>SUM(G18:G20)</f>
        <v>4965000</v>
      </c>
      <c r="I17" s="20"/>
    </row>
    <row r="18" spans="1:9" ht="94.5">
      <c r="A18" s="196" t="s">
        <v>188</v>
      </c>
      <c r="B18" s="108">
        <v>923</v>
      </c>
      <c r="C18" s="85" t="s">
        <v>82</v>
      </c>
      <c r="D18" s="85" t="s">
        <v>85</v>
      </c>
      <c r="E18" s="85" t="s">
        <v>247</v>
      </c>
      <c r="F18" s="108">
        <v>100</v>
      </c>
      <c r="G18" s="97">
        <v>3745000</v>
      </c>
      <c r="I18" s="146"/>
    </row>
    <row r="19" spans="1:9" ht="47.25">
      <c r="A19" s="196" t="s">
        <v>455</v>
      </c>
      <c r="B19" s="108">
        <v>923</v>
      </c>
      <c r="C19" s="85" t="s">
        <v>82</v>
      </c>
      <c r="D19" s="85" t="s">
        <v>85</v>
      </c>
      <c r="E19" s="85" t="s">
        <v>247</v>
      </c>
      <c r="F19" s="108">
        <v>200</v>
      </c>
      <c r="G19" s="97">
        <v>1200000</v>
      </c>
    </row>
    <row r="20" spans="1:9" ht="31.5">
      <c r="A20" s="196" t="s">
        <v>189</v>
      </c>
      <c r="B20" s="108">
        <v>923</v>
      </c>
      <c r="C20" s="85" t="s">
        <v>82</v>
      </c>
      <c r="D20" s="85" t="s">
        <v>85</v>
      </c>
      <c r="E20" s="85" t="s">
        <v>247</v>
      </c>
      <c r="F20" s="108">
        <v>800</v>
      </c>
      <c r="G20" s="97">
        <v>20000</v>
      </c>
    </row>
    <row r="21" spans="1:9" s="26" customFormat="1" ht="47.25">
      <c r="A21" s="254" t="s">
        <v>207</v>
      </c>
      <c r="B21" s="304">
        <v>923</v>
      </c>
      <c r="C21" s="106" t="s">
        <v>82</v>
      </c>
      <c r="D21" s="106" t="s">
        <v>87</v>
      </c>
      <c r="E21" s="106"/>
      <c r="F21" s="304"/>
      <c r="G21" s="98">
        <f>G22</f>
        <v>0</v>
      </c>
    </row>
    <row r="22" spans="1:9" s="26" customFormat="1" ht="78.75">
      <c r="A22" s="196" t="s">
        <v>190</v>
      </c>
      <c r="B22" s="108">
        <v>923</v>
      </c>
      <c r="C22" s="85" t="s">
        <v>82</v>
      </c>
      <c r="D22" s="85" t="s">
        <v>87</v>
      </c>
      <c r="E22" s="85" t="s">
        <v>251</v>
      </c>
      <c r="F22" s="108">
        <v>500</v>
      </c>
      <c r="G22" s="97">
        <f>безвозм.пост.!C64</f>
        <v>0</v>
      </c>
    </row>
    <row r="23" spans="1:9" s="26" customFormat="1" ht="15.75">
      <c r="A23" s="109" t="s">
        <v>278</v>
      </c>
      <c r="B23" s="304">
        <v>923</v>
      </c>
      <c r="C23" s="106" t="s">
        <v>82</v>
      </c>
      <c r="D23" s="106" t="s">
        <v>279</v>
      </c>
      <c r="E23" s="106" t="s">
        <v>280</v>
      </c>
      <c r="F23" s="304"/>
      <c r="G23" s="98">
        <f>G24</f>
        <v>100000</v>
      </c>
    </row>
    <row r="24" spans="1:9" s="26" customFormat="1" ht="63">
      <c r="A24" s="111" t="s">
        <v>281</v>
      </c>
      <c r="B24" s="108">
        <v>923</v>
      </c>
      <c r="C24" s="85" t="s">
        <v>82</v>
      </c>
      <c r="D24" s="85" t="s">
        <v>279</v>
      </c>
      <c r="E24" s="85" t="s">
        <v>280</v>
      </c>
      <c r="F24" s="108">
        <v>800</v>
      </c>
      <c r="G24" s="97">
        <v>100000</v>
      </c>
    </row>
    <row r="25" spans="1:9" ht="15.75">
      <c r="A25" s="109" t="s">
        <v>69</v>
      </c>
      <c r="B25" s="304">
        <v>923</v>
      </c>
      <c r="C25" s="106" t="s">
        <v>82</v>
      </c>
      <c r="D25" s="106">
        <v>13</v>
      </c>
      <c r="E25" s="106"/>
      <c r="F25" s="304"/>
      <c r="G25" s="98">
        <f>SUM(G26:G29)</f>
        <v>42393.97</v>
      </c>
    </row>
    <row r="26" spans="1:9" ht="83.25" customHeight="1">
      <c r="A26" s="111" t="s">
        <v>456</v>
      </c>
      <c r="B26" s="108">
        <v>923</v>
      </c>
      <c r="C26" s="85" t="s">
        <v>82</v>
      </c>
      <c r="D26" s="85">
        <v>13</v>
      </c>
      <c r="E26" s="85" t="s">
        <v>248</v>
      </c>
      <c r="F26" s="108">
        <v>200</v>
      </c>
      <c r="G26" s="97">
        <v>37393.97</v>
      </c>
    </row>
    <row r="27" spans="1:9" ht="53.25" customHeight="1">
      <c r="A27" s="111" t="s">
        <v>457</v>
      </c>
      <c r="B27" s="108">
        <v>923</v>
      </c>
      <c r="C27" s="85" t="s">
        <v>82</v>
      </c>
      <c r="D27" s="85">
        <v>13</v>
      </c>
      <c r="E27" s="85" t="s">
        <v>249</v>
      </c>
      <c r="F27" s="108">
        <v>200</v>
      </c>
      <c r="G27" s="97">
        <v>5000</v>
      </c>
    </row>
    <row r="28" spans="1:9" s="87" customFormat="1" ht="36.75" customHeight="1">
      <c r="A28" s="185" t="s">
        <v>481</v>
      </c>
      <c r="B28" s="108">
        <v>923</v>
      </c>
      <c r="C28" s="85" t="s">
        <v>82</v>
      </c>
      <c r="D28" s="85" t="s">
        <v>491</v>
      </c>
      <c r="E28" s="85" t="s">
        <v>480</v>
      </c>
      <c r="F28" s="108">
        <v>200</v>
      </c>
      <c r="G28" s="97">
        <v>0</v>
      </c>
    </row>
    <row r="29" spans="1:9" s="87" customFormat="1" ht="63.75" customHeight="1">
      <c r="A29" s="122" t="s">
        <v>501</v>
      </c>
      <c r="B29" s="108">
        <v>923</v>
      </c>
      <c r="C29" s="85" t="s">
        <v>82</v>
      </c>
      <c r="D29" s="85" t="s">
        <v>491</v>
      </c>
      <c r="E29" s="85" t="s">
        <v>502</v>
      </c>
      <c r="F29" s="108">
        <v>200</v>
      </c>
      <c r="G29" s="97">
        <f>безвозм.пост.!C56</f>
        <v>0</v>
      </c>
    </row>
    <row r="30" spans="1:9" ht="15.75">
      <c r="A30" s="121" t="s">
        <v>70</v>
      </c>
      <c r="B30" s="304">
        <v>923</v>
      </c>
      <c r="C30" s="106" t="s">
        <v>84</v>
      </c>
      <c r="D30" s="106" t="s">
        <v>83</v>
      </c>
      <c r="E30" s="106"/>
      <c r="F30" s="304"/>
      <c r="G30" s="98">
        <f>G31</f>
        <v>238850</v>
      </c>
    </row>
    <row r="31" spans="1:9" ht="15.75">
      <c r="A31" s="109" t="s">
        <v>71</v>
      </c>
      <c r="B31" s="304">
        <v>923</v>
      </c>
      <c r="C31" s="106" t="s">
        <v>84</v>
      </c>
      <c r="D31" s="106" t="s">
        <v>88</v>
      </c>
      <c r="E31" s="106"/>
      <c r="F31" s="304"/>
      <c r="G31" s="98">
        <f>G32+G33</f>
        <v>238850</v>
      </c>
    </row>
    <row r="32" spans="1:9" ht="110.25">
      <c r="A32" s="196" t="s">
        <v>191</v>
      </c>
      <c r="B32" s="108">
        <v>923</v>
      </c>
      <c r="C32" s="85" t="s">
        <v>84</v>
      </c>
      <c r="D32" s="85" t="s">
        <v>88</v>
      </c>
      <c r="E32" s="85" t="s">
        <v>250</v>
      </c>
      <c r="F32" s="108">
        <v>100</v>
      </c>
      <c r="G32" s="97">
        <f>безвозм.пост.!C6+безвозм.пост.!C7</f>
        <v>221000</v>
      </c>
      <c r="H32" s="50"/>
      <c r="I32" s="146"/>
    </row>
    <row r="33" spans="1:8" ht="47.25">
      <c r="A33" s="196" t="s">
        <v>458</v>
      </c>
      <c r="B33" s="108">
        <v>923</v>
      </c>
      <c r="C33" s="85" t="s">
        <v>84</v>
      </c>
      <c r="D33" s="85" t="s">
        <v>88</v>
      </c>
      <c r="E33" s="85" t="s">
        <v>250</v>
      </c>
      <c r="F33" s="108">
        <v>200</v>
      </c>
      <c r="G33" s="97">
        <f>безвозм.пост.!C8</f>
        <v>17850</v>
      </c>
      <c r="H33" s="50"/>
    </row>
    <row r="34" spans="1:8" ht="31.5">
      <c r="A34" s="109" t="s">
        <v>72</v>
      </c>
      <c r="B34" s="304">
        <v>923</v>
      </c>
      <c r="C34" s="106" t="s">
        <v>88</v>
      </c>
      <c r="D34" s="106" t="s">
        <v>83</v>
      </c>
      <c r="E34" s="106"/>
      <c r="F34" s="304"/>
      <c r="G34" s="98">
        <f>G35+G37</f>
        <v>1200000</v>
      </c>
      <c r="H34" s="50"/>
    </row>
    <row r="35" spans="1:8" ht="15.75">
      <c r="A35" s="109" t="s">
        <v>73</v>
      </c>
      <c r="B35" s="304">
        <v>923</v>
      </c>
      <c r="C35" s="106" t="s">
        <v>88</v>
      </c>
      <c r="D35" s="106">
        <v>10</v>
      </c>
      <c r="E35" s="106"/>
      <c r="F35" s="304"/>
      <c r="G35" s="98">
        <f>G36</f>
        <v>1200000</v>
      </c>
      <c r="H35" s="50"/>
    </row>
    <row r="36" spans="1:8" ht="63">
      <c r="A36" s="255" t="s">
        <v>460</v>
      </c>
      <c r="B36" s="108">
        <v>923</v>
      </c>
      <c r="C36" s="85" t="s">
        <v>88</v>
      </c>
      <c r="D36" s="85">
        <v>10</v>
      </c>
      <c r="E36" s="85" t="s">
        <v>276</v>
      </c>
      <c r="F36" s="108">
        <v>200</v>
      </c>
      <c r="G36" s="97">
        <f>'план работы'!G21</f>
        <v>1200000</v>
      </c>
      <c r="H36" s="50"/>
    </row>
    <row r="37" spans="1:8" s="26" customFormat="1" ht="15.75">
      <c r="A37" s="184"/>
      <c r="B37" s="304"/>
      <c r="C37" s="106"/>
      <c r="D37" s="106"/>
      <c r="E37" s="106"/>
      <c r="F37" s="304"/>
      <c r="G37" s="98"/>
      <c r="H37" s="51"/>
    </row>
    <row r="38" spans="1:8" ht="15.75">
      <c r="A38" s="185"/>
      <c r="B38" s="108"/>
      <c r="C38" s="85"/>
      <c r="D38" s="85"/>
      <c r="E38" s="85"/>
      <c r="F38" s="108"/>
      <c r="G38" s="97"/>
      <c r="H38" s="50"/>
    </row>
    <row r="39" spans="1:8" s="26" customFormat="1" ht="15.75">
      <c r="A39" s="184" t="s">
        <v>74</v>
      </c>
      <c r="B39" s="304">
        <v>923</v>
      </c>
      <c r="C39" s="106" t="s">
        <v>85</v>
      </c>
      <c r="D39" s="106" t="s">
        <v>83</v>
      </c>
      <c r="E39" s="106"/>
      <c r="F39" s="304"/>
      <c r="G39" s="98">
        <f>G40+G42+G47</f>
        <v>4531964</v>
      </c>
      <c r="H39" s="51"/>
    </row>
    <row r="40" spans="1:8" s="244" customFormat="1" ht="15.75">
      <c r="A40" s="184" t="s">
        <v>490</v>
      </c>
      <c r="B40" s="304">
        <v>923</v>
      </c>
      <c r="C40" s="106" t="s">
        <v>85</v>
      </c>
      <c r="D40" s="106" t="s">
        <v>86</v>
      </c>
      <c r="E40" s="106"/>
      <c r="F40" s="304"/>
      <c r="G40" s="98">
        <f>G41</f>
        <v>0</v>
      </c>
      <c r="H40" s="243"/>
    </row>
    <row r="41" spans="1:8" s="244" customFormat="1" ht="63">
      <c r="A41" s="185" t="s">
        <v>488</v>
      </c>
      <c r="B41" s="108">
        <v>923</v>
      </c>
      <c r="C41" s="85" t="s">
        <v>85</v>
      </c>
      <c r="D41" s="85" t="s">
        <v>86</v>
      </c>
      <c r="E41" s="85" t="s">
        <v>495</v>
      </c>
      <c r="F41" s="108">
        <v>200</v>
      </c>
      <c r="G41" s="97">
        <f>безвозм.пост.!C16</f>
        <v>0</v>
      </c>
      <c r="H41" s="243"/>
    </row>
    <row r="42" spans="1:8" s="26" customFormat="1" ht="15.75">
      <c r="A42" s="184" t="s">
        <v>236</v>
      </c>
      <c r="B42" s="304">
        <v>923</v>
      </c>
      <c r="C42" s="106" t="s">
        <v>85</v>
      </c>
      <c r="D42" s="106" t="s">
        <v>237</v>
      </c>
      <c r="E42" s="106"/>
      <c r="F42" s="304"/>
      <c r="G42" s="98">
        <f>G43+G44+G45+G46</f>
        <v>4431964</v>
      </c>
      <c r="H42" s="51"/>
    </row>
    <row r="43" spans="1:8" s="244" customFormat="1" ht="132.75" customHeight="1">
      <c r="A43" s="166" t="s">
        <v>462</v>
      </c>
      <c r="B43" s="84">
        <v>923</v>
      </c>
      <c r="C43" s="81" t="s">
        <v>85</v>
      </c>
      <c r="D43" s="81" t="s">
        <v>237</v>
      </c>
      <c r="E43" s="81" t="s">
        <v>556</v>
      </c>
      <c r="F43" s="84">
        <v>200</v>
      </c>
      <c r="G43" s="399">
        <f>безвозм.пост.!C44</f>
        <v>552781</v>
      </c>
      <c r="H43" s="243"/>
    </row>
    <row r="44" spans="1:8" s="26" customFormat="1" ht="94.5">
      <c r="A44" s="185" t="s">
        <v>463</v>
      </c>
      <c r="B44" s="108">
        <v>923</v>
      </c>
      <c r="C44" s="85" t="s">
        <v>85</v>
      </c>
      <c r="D44" s="85" t="s">
        <v>237</v>
      </c>
      <c r="E44" s="85" t="s">
        <v>424</v>
      </c>
      <c r="F44" s="108">
        <v>200</v>
      </c>
      <c r="G44" s="97">
        <f>безвозм.пост.!C48</f>
        <v>1433447</v>
      </c>
      <c r="H44" s="51"/>
    </row>
    <row r="45" spans="1:8" s="244" customFormat="1" ht="124.5" customHeight="1">
      <c r="A45" s="166" t="s">
        <v>469</v>
      </c>
      <c r="B45" s="84">
        <v>923</v>
      </c>
      <c r="C45" s="81" t="s">
        <v>85</v>
      </c>
      <c r="D45" s="81" t="s">
        <v>237</v>
      </c>
      <c r="E45" s="81" t="s">
        <v>252</v>
      </c>
      <c r="F45" s="84">
        <v>200</v>
      </c>
      <c r="G45" s="399">
        <f>безвозм.пост.!C40</f>
        <v>1507005</v>
      </c>
      <c r="H45" s="243"/>
    </row>
    <row r="46" spans="1:8" s="244" customFormat="1" ht="63">
      <c r="A46" s="166" t="s">
        <v>470</v>
      </c>
      <c r="B46" s="84">
        <v>923</v>
      </c>
      <c r="C46" s="81" t="s">
        <v>85</v>
      </c>
      <c r="D46" s="81" t="s">
        <v>237</v>
      </c>
      <c r="E46" s="81" t="s">
        <v>253</v>
      </c>
      <c r="F46" s="84">
        <v>200</v>
      </c>
      <c r="G46" s="399">
        <f>безвозм.пост.!C42</f>
        <v>938731</v>
      </c>
      <c r="H46" s="243"/>
    </row>
    <row r="47" spans="1:8" s="26" customFormat="1" ht="15.75">
      <c r="A47" s="184" t="s">
        <v>442</v>
      </c>
      <c r="B47" s="304">
        <v>923</v>
      </c>
      <c r="C47" s="106" t="s">
        <v>85</v>
      </c>
      <c r="D47" s="106" t="s">
        <v>443</v>
      </c>
      <c r="E47" s="106"/>
      <c r="F47" s="304"/>
      <c r="G47" s="98">
        <f>G48</f>
        <v>100000</v>
      </c>
      <c r="H47" s="51"/>
    </row>
    <row r="48" spans="1:8" s="244" customFormat="1" ht="94.5">
      <c r="A48" s="166" t="s">
        <v>459</v>
      </c>
      <c r="B48" s="84">
        <v>923</v>
      </c>
      <c r="C48" s="81" t="s">
        <v>85</v>
      </c>
      <c r="D48" s="81" t="s">
        <v>443</v>
      </c>
      <c r="E48" s="81" t="s">
        <v>444</v>
      </c>
      <c r="F48" s="84">
        <v>200</v>
      </c>
      <c r="G48" s="399">
        <f>безвозм.пост.!C62</f>
        <v>100000</v>
      </c>
      <c r="H48" s="243"/>
    </row>
    <row r="49" spans="1:8" ht="15.75">
      <c r="A49" s="121" t="s">
        <v>75</v>
      </c>
      <c r="B49" s="304">
        <v>923</v>
      </c>
      <c r="C49" s="106" t="s">
        <v>86</v>
      </c>
      <c r="D49" s="106" t="s">
        <v>83</v>
      </c>
      <c r="E49" s="106"/>
      <c r="F49" s="304"/>
      <c r="G49" s="98">
        <f>G50+G57+G52</f>
        <v>2935000</v>
      </c>
      <c r="H49" s="50"/>
    </row>
    <row r="50" spans="1:8" ht="15.75">
      <c r="A50" s="121" t="s">
        <v>506</v>
      </c>
      <c r="B50" s="304">
        <v>923</v>
      </c>
      <c r="C50" s="106" t="s">
        <v>86</v>
      </c>
      <c r="D50" s="106" t="s">
        <v>82</v>
      </c>
      <c r="E50" s="106"/>
      <c r="F50" s="304"/>
      <c r="G50" s="98">
        <f>G51</f>
        <v>0</v>
      </c>
      <c r="H50" s="50"/>
    </row>
    <row r="51" spans="1:8" ht="94.5">
      <c r="A51" s="122" t="s">
        <v>505</v>
      </c>
      <c r="B51" s="108">
        <v>923</v>
      </c>
      <c r="C51" s="85" t="s">
        <v>86</v>
      </c>
      <c r="D51" s="85" t="s">
        <v>82</v>
      </c>
      <c r="E51" s="85" t="s">
        <v>504</v>
      </c>
      <c r="F51" s="108">
        <v>400</v>
      </c>
      <c r="G51" s="97">
        <f>безвозм.пост.!C58</f>
        <v>0</v>
      </c>
      <c r="H51" s="50"/>
    </row>
    <row r="52" spans="1:8" ht="15.75">
      <c r="A52" s="121" t="s">
        <v>233</v>
      </c>
      <c r="B52" s="304">
        <v>923</v>
      </c>
      <c r="C52" s="106" t="s">
        <v>86</v>
      </c>
      <c r="D52" s="106" t="s">
        <v>84</v>
      </c>
      <c r="E52" s="106"/>
      <c r="F52" s="304"/>
      <c r="G52" s="98">
        <f>G53+G54+G55+G56</f>
        <v>825000</v>
      </c>
      <c r="H52" s="50"/>
    </row>
    <row r="53" spans="1:8" s="87" customFormat="1" ht="47.25">
      <c r="A53" s="400" t="s">
        <v>478</v>
      </c>
      <c r="B53" s="84">
        <v>923</v>
      </c>
      <c r="C53" s="81" t="s">
        <v>86</v>
      </c>
      <c r="D53" s="81" t="s">
        <v>84</v>
      </c>
      <c r="E53" s="81" t="s">
        <v>331</v>
      </c>
      <c r="F53" s="84">
        <v>200</v>
      </c>
      <c r="G53" s="399">
        <f>безвозм.пост.!C38</f>
        <v>635000</v>
      </c>
      <c r="H53" s="270"/>
    </row>
    <row r="54" spans="1:8" s="87" customFormat="1" ht="63.75" thickBot="1">
      <c r="A54" s="195" t="s">
        <v>479</v>
      </c>
      <c r="B54" s="108">
        <v>923</v>
      </c>
      <c r="C54" s="85" t="s">
        <v>86</v>
      </c>
      <c r="D54" s="85" t="s">
        <v>84</v>
      </c>
      <c r="E54" s="85" t="s">
        <v>453</v>
      </c>
      <c r="F54" s="108">
        <v>200</v>
      </c>
      <c r="G54" s="97">
        <f>безвозм.пост.!C52</f>
        <v>0</v>
      </c>
      <c r="H54" s="270"/>
    </row>
    <row r="55" spans="1:8" s="87" customFormat="1" ht="47.25">
      <c r="A55" s="122" t="s">
        <v>507</v>
      </c>
      <c r="B55" s="108">
        <v>923</v>
      </c>
      <c r="C55" s="85" t="s">
        <v>86</v>
      </c>
      <c r="D55" s="85" t="s">
        <v>84</v>
      </c>
      <c r="E55" s="85" t="s">
        <v>508</v>
      </c>
      <c r="F55" s="108"/>
      <c r="G55" s="97">
        <f>безвозм.пост.!C54</f>
        <v>0</v>
      </c>
      <c r="H55" s="270"/>
    </row>
    <row r="56" spans="1:8" s="87" customFormat="1" ht="63">
      <c r="A56" s="400" t="s">
        <v>517</v>
      </c>
      <c r="B56" s="84">
        <v>923</v>
      </c>
      <c r="C56" s="81" t="s">
        <v>86</v>
      </c>
      <c r="D56" s="81" t="s">
        <v>84</v>
      </c>
      <c r="E56" s="81" t="s">
        <v>520</v>
      </c>
      <c r="F56" s="84">
        <v>200</v>
      </c>
      <c r="G56" s="399">
        <f>безвозм.пост.!C60</f>
        <v>190000</v>
      </c>
      <c r="H56" s="270"/>
    </row>
    <row r="57" spans="1:8" ht="20.25" customHeight="1">
      <c r="A57" s="109" t="s">
        <v>76</v>
      </c>
      <c r="B57" s="304">
        <v>923</v>
      </c>
      <c r="C57" s="106" t="s">
        <v>86</v>
      </c>
      <c r="D57" s="106" t="s">
        <v>88</v>
      </c>
      <c r="E57" s="106"/>
      <c r="F57" s="304"/>
      <c r="G57" s="98">
        <f>SUM(G58:G60)</f>
        <v>2110000</v>
      </c>
      <c r="H57" s="50"/>
    </row>
    <row r="58" spans="1:8" ht="47.25">
      <c r="A58" s="255" t="s">
        <v>461</v>
      </c>
      <c r="B58" s="108">
        <v>923</v>
      </c>
      <c r="C58" s="85" t="s">
        <v>86</v>
      </c>
      <c r="D58" s="85" t="s">
        <v>88</v>
      </c>
      <c r="E58" s="85" t="s">
        <v>259</v>
      </c>
      <c r="F58" s="108">
        <v>200</v>
      </c>
      <c r="G58" s="97">
        <f>'план работы'!G6</f>
        <v>200000</v>
      </c>
      <c r="H58" s="50"/>
    </row>
    <row r="59" spans="1:8" ht="63.75" thickBot="1">
      <c r="A59" s="256" t="s">
        <v>464</v>
      </c>
      <c r="B59" s="108">
        <v>923</v>
      </c>
      <c r="C59" s="85" t="s">
        <v>86</v>
      </c>
      <c r="D59" s="85" t="s">
        <v>88</v>
      </c>
      <c r="E59" s="85" t="s">
        <v>261</v>
      </c>
      <c r="F59" s="108">
        <v>200</v>
      </c>
      <c r="G59" s="97">
        <f>'план работы'!G8</f>
        <v>1600000</v>
      </c>
      <c r="H59" s="50"/>
    </row>
    <row r="60" spans="1:8" s="87" customFormat="1" ht="31.5">
      <c r="A60" s="400" t="s">
        <v>474</v>
      </c>
      <c r="B60" s="84">
        <v>923</v>
      </c>
      <c r="C60" s="81" t="s">
        <v>86</v>
      </c>
      <c r="D60" s="81" t="s">
        <v>88</v>
      </c>
      <c r="E60" s="81" t="s">
        <v>332</v>
      </c>
      <c r="F60" s="84"/>
      <c r="G60" s="399">
        <f>безвозм.пост.!C46</f>
        <v>310000</v>
      </c>
      <c r="H60" s="270"/>
    </row>
    <row r="61" spans="1:8" s="26" customFormat="1" ht="15.75">
      <c r="A61" s="254" t="s">
        <v>144</v>
      </c>
      <c r="B61" s="304">
        <v>923</v>
      </c>
      <c r="C61" s="106" t="s">
        <v>151</v>
      </c>
      <c r="D61" s="106" t="s">
        <v>83</v>
      </c>
      <c r="E61" s="106"/>
      <c r="F61" s="304"/>
      <c r="G61" s="98">
        <f>G62</f>
        <v>230000</v>
      </c>
      <c r="H61" s="51"/>
    </row>
    <row r="62" spans="1:8" ht="15.75">
      <c r="A62" s="109" t="s">
        <v>77</v>
      </c>
      <c r="B62" s="304">
        <v>923</v>
      </c>
      <c r="C62" s="106">
        <v>10</v>
      </c>
      <c r="D62" s="106" t="s">
        <v>82</v>
      </c>
      <c r="E62" s="85"/>
      <c r="F62" s="108"/>
      <c r="G62" s="98">
        <f>G63</f>
        <v>230000</v>
      </c>
      <c r="H62" s="50"/>
    </row>
    <row r="63" spans="1:8" ht="47.25">
      <c r="A63" s="196" t="s">
        <v>192</v>
      </c>
      <c r="B63" s="304">
        <v>923</v>
      </c>
      <c r="C63" s="106">
        <v>10</v>
      </c>
      <c r="D63" s="106" t="s">
        <v>82</v>
      </c>
      <c r="E63" s="85" t="s">
        <v>275</v>
      </c>
      <c r="F63" s="108">
        <v>300</v>
      </c>
      <c r="G63" s="97">
        <v>230000</v>
      </c>
      <c r="H63" s="50"/>
    </row>
    <row r="64" spans="1:8" s="25" customFormat="1" ht="62.25" customHeight="1">
      <c r="A64" s="194" t="s">
        <v>123</v>
      </c>
      <c r="B64" s="250">
        <v>923</v>
      </c>
      <c r="C64" s="251"/>
      <c r="D64" s="251"/>
      <c r="E64" s="257"/>
      <c r="F64" s="258"/>
      <c r="G64" s="259">
        <f>G65+G86+G88</f>
        <v>16523338.68</v>
      </c>
      <c r="H64" s="52"/>
    </row>
    <row r="65" spans="1:10" ht="15.75">
      <c r="A65" s="109" t="s">
        <v>386</v>
      </c>
      <c r="B65" s="304">
        <v>923</v>
      </c>
      <c r="C65" s="106" t="s">
        <v>89</v>
      </c>
      <c r="D65" s="106" t="s">
        <v>83</v>
      </c>
      <c r="E65" s="106"/>
      <c r="F65" s="304"/>
      <c r="G65" s="98">
        <f>G66</f>
        <v>15673338.68</v>
      </c>
      <c r="H65" s="50"/>
    </row>
    <row r="66" spans="1:10" ht="15.75">
      <c r="A66" s="109" t="s">
        <v>78</v>
      </c>
      <c r="B66" s="304">
        <v>923</v>
      </c>
      <c r="C66" s="106" t="s">
        <v>89</v>
      </c>
      <c r="D66" s="106" t="s">
        <v>82</v>
      </c>
      <c r="E66" s="106"/>
      <c r="F66" s="304"/>
      <c r="G66" s="98">
        <f>G67+G75+G80+G82</f>
        <v>15673338.68</v>
      </c>
      <c r="H66" s="50"/>
    </row>
    <row r="67" spans="1:10" s="26" customFormat="1" ht="31.5">
      <c r="A67" s="109" t="s">
        <v>79</v>
      </c>
      <c r="B67" s="304">
        <v>923</v>
      </c>
      <c r="C67" s="106" t="s">
        <v>89</v>
      </c>
      <c r="D67" s="106" t="s">
        <v>82</v>
      </c>
      <c r="E67" s="106" t="s">
        <v>264</v>
      </c>
      <c r="F67" s="304"/>
      <c r="G67" s="98">
        <f>SUM(G68:G74)</f>
        <v>5638352.3899999997</v>
      </c>
    </row>
    <row r="68" spans="1:10" ht="94.5">
      <c r="A68" s="255" t="s">
        <v>202</v>
      </c>
      <c r="B68" s="108">
        <v>923</v>
      </c>
      <c r="C68" s="85" t="s">
        <v>89</v>
      </c>
      <c r="D68" s="85" t="s">
        <v>82</v>
      </c>
      <c r="E68" s="85" t="s">
        <v>264</v>
      </c>
      <c r="F68" s="108">
        <v>100</v>
      </c>
      <c r="G68" s="117">
        <v>2410000</v>
      </c>
    </row>
    <row r="69" spans="1:10" ht="126">
      <c r="A69" s="255" t="s">
        <v>201</v>
      </c>
      <c r="B69" s="108">
        <v>923</v>
      </c>
      <c r="C69" s="85" t="s">
        <v>89</v>
      </c>
      <c r="D69" s="85" t="s">
        <v>82</v>
      </c>
      <c r="E69" s="85" t="s">
        <v>265</v>
      </c>
      <c r="F69" s="108">
        <v>100</v>
      </c>
      <c r="G69" s="117">
        <v>48918</v>
      </c>
    </row>
    <row r="70" spans="1:10" ht="47.25">
      <c r="A70" s="255" t="s">
        <v>465</v>
      </c>
      <c r="B70" s="108">
        <v>923</v>
      </c>
      <c r="C70" s="85" t="s">
        <v>89</v>
      </c>
      <c r="D70" s="85" t="s">
        <v>82</v>
      </c>
      <c r="E70" s="85" t="s">
        <v>264</v>
      </c>
      <c r="F70" s="108">
        <v>200</v>
      </c>
      <c r="G70" s="117">
        <f>'план работы'!G53+'план работы'!G54+1300000</f>
        <v>1650000</v>
      </c>
      <c r="I70" s="20"/>
      <c r="J70" s="20"/>
    </row>
    <row r="71" spans="1:10" ht="47.25">
      <c r="A71" s="255" t="s">
        <v>553</v>
      </c>
      <c r="B71" s="108">
        <v>923</v>
      </c>
      <c r="C71" s="85" t="s">
        <v>89</v>
      </c>
      <c r="D71" s="85" t="s">
        <v>82</v>
      </c>
      <c r="E71" s="85" t="s">
        <v>552</v>
      </c>
      <c r="F71" s="108">
        <v>200</v>
      </c>
      <c r="G71" s="117">
        <f>'план работы'!G42</f>
        <v>600000</v>
      </c>
      <c r="I71" s="20"/>
      <c r="J71" s="20"/>
    </row>
    <row r="72" spans="1:10" ht="31.5">
      <c r="A72" s="255" t="s">
        <v>578</v>
      </c>
      <c r="B72" s="108">
        <v>923</v>
      </c>
      <c r="C72" s="85" t="s">
        <v>89</v>
      </c>
      <c r="D72" s="85" t="s">
        <v>82</v>
      </c>
      <c r="E72" s="85" t="s">
        <v>579</v>
      </c>
      <c r="F72" s="108">
        <v>200</v>
      </c>
      <c r="G72" s="117">
        <f>'план работы'!G56</f>
        <v>888434.39</v>
      </c>
      <c r="I72" s="20"/>
      <c r="J72" s="20"/>
    </row>
    <row r="73" spans="1:10" ht="47.25">
      <c r="A73" s="255" t="s">
        <v>203</v>
      </c>
      <c r="B73" s="108">
        <v>923</v>
      </c>
      <c r="C73" s="85" t="s">
        <v>89</v>
      </c>
      <c r="D73" s="85" t="s">
        <v>82</v>
      </c>
      <c r="E73" s="85" t="s">
        <v>264</v>
      </c>
      <c r="F73" s="108">
        <v>800</v>
      </c>
      <c r="G73" s="117">
        <v>41000</v>
      </c>
    </row>
    <row r="74" spans="1:10" ht="47.25">
      <c r="A74" s="111" t="s">
        <v>426</v>
      </c>
      <c r="B74" s="85" t="s">
        <v>427</v>
      </c>
      <c r="C74" s="85" t="s">
        <v>89</v>
      </c>
      <c r="D74" s="108">
        <v>1</v>
      </c>
      <c r="E74" s="85" t="s">
        <v>425</v>
      </c>
      <c r="F74" s="108">
        <v>200</v>
      </c>
      <c r="G74" s="260">
        <f>безвозм.пост.!C50</f>
        <v>0</v>
      </c>
    </row>
    <row r="75" spans="1:10" s="110" customFormat="1" ht="15.75">
      <c r="A75" s="109" t="s">
        <v>212</v>
      </c>
      <c r="B75" s="304">
        <v>923</v>
      </c>
      <c r="C75" s="123" t="s">
        <v>89</v>
      </c>
      <c r="D75" s="123" t="s">
        <v>82</v>
      </c>
      <c r="E75" s="123" t="s">
        <v>277</v>
      </c>
      <c r="F75" s="303"/>
      <c r="G75" s="127">
        <f>G76+G77+G78+G79</f>
        <v>2270229.29</v>
      </c>
    </row>
    <row r="76" spans="1:10" s="87" customFormat="1" ht="126">
      <c r="A76" s="395" t="s">
        <v>209</v>
      </c>
      <c r="B76" s="84">
        <v>923</v>
      </c>
      <c r="C76" s="167" t="s">
        <v>89</v>
      </c>
      <c r="D76" s="167" t="s">
        <v>82</v>
      </c>
      <c r="E76" s="81" t="s">
        <v>416</v>
      </c>
      <c r="F76" s="84">
        <v>100</v>
      </c>
      <c r="G76" s="128">
        <f>безвозм.пост.!C21+безвозм.пост.!C22</f>
        <v>663379.56000000006</v>
      </c>
      <c r="I76" s="271"/>
    </row>
    <row r="77" spans="1:10" s="110" customFormat="1" ht="63">
      <c r="A77" s="111" t="s">
        <v>467</v>
      </c>
      <c r="B77" s="108">
        <v>923</v>
      </c>
      <c r="C77" s="116" t="s">
        <v>89</v>
      </c>
      <c r="D77" s="116" t="s">
        <v>82</v>
      </c>
      <c r="E77" s="85" t="s">
        <v>416</v>
      </c>
      <c r="F77" s="108">
        <v>200</v>
      </c>
      <c r="G77" s="117">
        <f>безвозм.пост.!C23</f>
        <v>1096320</v>
      </c>
    </row>
    <row r="78" spans="1:10" s="110" customFormat="1" ht="126">
      <c r="A78" s="111" t="s">
        <v>210</v>
      </c>
      <c r="B78" s="108">
        <v>923</v>
      </c>
      <c r="C78" s="116" t="s">
        <v>89</v>
      </c>
      <c r="D78" s="116" t="s">
        <v>82</v>
      </c>
      <c r="E78" s="85" t="s">
        <v>271</v>
      </c>
      <c r="F78" s="108">
        <v>100</v>
      </c>
      <c r="G78" s="117">
        <f>безвозм.пост.!C28</f>
        <v>485003.25</v>
      </c>
    </row>
    <row r="79" spans="1:10" s="110" customFormat="1" ht="129.75" customHeight="1">
      <c r="A79" s="111" t="s">
        <v>211</v>
      </c>
      <c r="B79" s="108">
        <v>923</v>
      </c>
      <c r="C79" s="85" t="s">
        <v>89</v>
      </c>
      <c r="D79" s="85" t="s">
        <v>82</v>
      </c>
      <c r="E79" s="85" t="s">
        <v>272</v>
      </c>
      <c r="F79" s="108">
        <v>100</v>
      </c>
      <c r="G79" s="117">
        <f>безвозм.пост.!C32</f>
        <v>25526.48</v>
      </c>
    </row>
    <row r="80" spans="1:10" s="107" customFormat="1" ht="15.75">
      <c r="A80" s="109" t="s">
        <v>214</v>
      </c>
      <c r="B80" s="304">
        <v>923</v>
      </c>
      <c r="C80" s="123" t="s">
        <v>89</v>
      </c>
      <c r="D80" s="123" t="s">
        <v>82</v>
      </c>
      <c r="E80" s="123" t="s">
        <v>273</v>
      </c>
      <c r="F80" s="304"/>
      <c r="G80" s="124">
        <f>G81</f>
        <v>2100000</v>
      </c>
    </row>
    <row r="81" spans="1:11" s="110" customFormat="1" ht="48" thickBot="1">
      <c r="A81" s="111" t="s">
        <v>473</v>
      </c>
      <c r="B81" s="108">
        <v>923</v>
      </c>
      <c r="C81" s="116" t="s">
        <v>89</v>
      </c>
      <c r="D81" s="116" t="s">
        <v>82</v>
      </c>
      <c r="E81" s="85" t="s">
        <v>274</v>
      </c>
      <c r="F81" s="108">
        <v>200</v>
      </c>
      <c r="G81" s="125">
        <f>безвозм.пост.!C36</f>
        <v>2100000</v>
      </c>
    </row>
    <row r="82" spans="1:11" s="110" customFormat="1" ht="47.25">
      <c r="A82" s="109" t="s">
        <v>418</v>
      </c>
      <c r="B82" s="304">
        <v>923</v>
      </c>
      <c r="C82" s="123" t="s">
        <v>89</v>
      </c>
      <c r="D82" s="123" t="s">
        <v>82</v>
      </c>
      <c r="E82" s="106" t="s">
        <v>410</v>
      </c>
      <c r="F82" s="304"/>
      <c r="G82" s="190">
        <f>G83+G84+G85</f>
        <v>5664757</v>
      </c>
    </row>
    <row r="83" spans="1:11" s="110" customFormat="1" ht="126">
      <c r="A83" s="111" t="s">
        <v>204</v>
      </c>
      <c r="B83" s="108">
        <v>923</v>
      </c>
      <c r="C83" s="116" t="s">
        <v>89</v>
      </c>
      <c r="D83" s="116" t="s">
        <v>82</v>
      </c>
      <c r="E83" s="85" t="s">
        <v>408</v>
      </c>
      <c r="F83" s="108">
        <v>100</v>
      </c>
      <c r="G83" s="191">
        <f>безвозм.пост.!C9</f>
        <v>929382</v>
      </c>
    </row>
    <row r="84" spans="1:11" s="110" customFormat="1" ht="47.25">
      <c r="A84" s="111" t="s">
        <v>581</v>
      </c>
      <c r="B84" s="108">
        <v>923</v>
      </c>
      <c r="C84" s="116" t="s">
        <v>89</v>
      </c>
      <c r="D84" s="116" t="s">
        <v>82</v>
      </c>
      <c r="E84" s="85" t="s">
        <v>594</v>
      </c>
      <c r="F84" s="108">
        <v>200</v>
      </c>
      <c r="G84" s="191">
        <f>безвозм.пост.!C14</f>
        <v>4733005</v>
      </c>
    </row>
    <row r="85" spans="1:11" s="110" customFormat="1" ht="63">
      <c r="A85" s="111" t="s">
        <v>582</v>
      </c>
      <c r="B85" s="108">
        <v>923</v>
      </c>
      <c r="C85" s="116" t="s">
        <v>89</v>
      </c>
      <c r="D85" s="116" t="s">
        <v>82</v>
      </c>
      <c r="E85" s="85" t="s">
        <v>595</v>
      </c>
      <c r="F85" s="108">
        <v>200</v>
      </c>
      <c r="G85" s="191">
        <f>пер.ост.!B6</f>
        <v>2370</v>
      </c>
    </row>
    <row r="86" spans="1:11" ht="31.5">
      <c r="A86" s="109" t="s">
        <v>387</v>
      </c>
      <c r="B86" s="304">
        <v>923</v>
      </c>
      <c r="C86" s="106">
        <v>11</v>
      </c>
      <c r="D86" s="106" t="s">
        <v>86</v>
      </c>
      <c r="E86" s="123" t="s">
        <v>266</v>
      </c>
      <c r="F86" s="108"/>
      <c r="G86" s="98">
        <f>G87</f>
        <v>100000</v>
      </c>
    </row>
    <row r="87" spans="1:11" ht="54" customHeight="1">
      <c r="A87" s="255" t="s">
        <v>466</v>
      </c>
      <c r="B87" s="108">
        <v>923</v>
      </c>
      <c r="C87" s="85">
        <v>11</v>
      </c>
      <c r="D87" s="85" t="s">
        <v>86</v>
      </c>
      <c r="E87" s="85" t="s">
        <v>267</v>
      </c>
      <c r="F87" s="108">
        <v>200</v>
      </c>
      <c r="G87" s="97">
        <v>100000</v>
      </c>
    </row>
    <row r="88" spans="1:11" ht="15.75">
      <c r="A88" s="261" t="s">
        <v>76</v>
      </c>
      <c r="B88" s="108">
        <v>923</v>
      </c>
      <c r="C88" s="262" t="s">
        <v>86</v>
      </c>
      <c r="D88" s="262" t="s">
        <v>88</v>
      </c>
      <c r="E88" s="123" t="s">
        <v>268</v>
      </c>
      <c r="F88" s="263"/>
      <c r="G88" s="264">
        <f>G89</f>
        <v>750000</v>
      </c>
    </row>
    <row r="89" spans="1:11" ht="63">
      <c r="A89" s="111" t="s">
        <v>472</v>
      </c>
      <c r="B89" s="108">
        <v>923</v>
      </c>
      <c r="C89" s="85" t="s">
        <v>86</v>
      </c>
      <c r="D89" s="85" t="s">
        <v>88</v>
      </c>
      <c r="E89" s="85" t="s">
        <v>269</v>
      </c>
      <c r="F89" s="108"/>
      <c r="G89" s="97">
        <f>'план работы'!G33</f>
        <v>750000</v>
      </c>
    </row>
    <row r="90" spans="1:11" ht="15.75">
      <c r="A90" s="265" t="s">
        <v>493</v>
      </c>
      <c r="B90" s="266"/>
      <c r="C90" s="116"/>
      <c r="D90" s="116"/>
      <c r="E90" s="116"/>
      <c r="F90" s="266"/>
      <c r="G90" s="127">
        <f>G12+G64</f>
        <v>31808546.649999999</v>
      </c>
      <c r="I90" s="20"/>
      <c r="K90" s="20"/>
    </row>
    <row r="91" spans="1:11">
      <c r="G91" s="268"/>
    </row>
    <row r="93" spans="1:11">
      <c r="G93" s="269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5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75"/>
  <sheetViews>
    <sheetView topLeftCell="A52" workbookViewId="0">
      <selection activeCell="G57" sqref="G57"/>
    </sheetView>
  </sheetViews>
  <sheetFormatPr defaultRowHeight="15"/>
  <cols>
    <col min="1" max="1" width="52.7109375" style="189" customWidth="1"/>
    <col min="2" max="2" width="10.7109375" style="189" customWidth="1"/>
    <col min="3" max="3" width="8.85546875" style="189" customWidth="1"/>
    <col min="4" max="4" width="7.85546875" style="189" customWidth="1"/>
    <col min="5" max="5" width="13.5703125" style="189" customWidth="1"/>
    <col min="6" max="6" width="10.42578125" style="189" customWidth="1"/>
    <col min="7" max="7" width="21" style="189" customWidth="1"/>
    <col min="8" max="8" width="21.28515625" style="189" customWidth="1"/>
    <col min="9" max="9" width="14.7109375" bestFit="1" customWidth="1"/>
  </cols>
  <sheetData>
    <row r="1" spans="1:8" ht="15.75">
      <c r="F1" s="454" t="s">
        <v>194</v>
      </c>
      <c r="G1" s="454"/>
      <c r="H1" s="454"/>
    </row>
    <row r="2" spans="1:8" ht="15.75">
      <c r="F2" s="442" t="s">
        <v>33</v>
      </c>
      <c r="G2" s="442"/>
      <c r="H2" s="442"/>
    </row>
    <row r="3" spans="1:8" ht="15.75">
      <c r="F3" s="442" t="s">
        <v>109</v>
      </c>
      <c r="G3" s="442"/>
      <c r="H3" s="442"/>
    </row>
    <row r="4" spans="1:8" ht="15.75">
      <c r="F4" s="442" t="s">
        <v>27</v>
      </c>
      <c r="G4" s="442"/>
      <c r="H4" s="442"/>
    </row>
    <row r="5" spans="1:8" ht="15.75">
      <c r="F5" s="442" t="s">
        <v>28</v>
      </c>
      <c r="G5" s="442"/>
      <c r="H5" s="442"/>
    </row>
    <row r="6" spans="1:8" ht="15.75">
      <c r="F6" s="442" t="s">
        <v>563</v>
      </c>
      <c r="G6" s="442"/>
      <c r="H6" s="442"/>
    </row>
    <row r="7" spans="1:8" ht="15.75">
      <c r="F7" s="305"/>
      <c r="G7" s="305"/>
      <c r="H7" s="305"/>
    </row>
    <row r="8" spans="1:8" ht="38.25" customHeight="1">
      <c r="A8" s="453" t="s">
        <v>544</v>
      </c>
      <c r="B8" s="453"/>
      <c r="C8" s="453"/>
      <c r="D8" s="453"/>
      <c r="E8" s="453"/>
      <c r="F8" s="453"/>
      <c r="G8" s="453"/>
      <c r="H8" s="453"/>
    </row>
    <row r="10" spans="1:8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456" t="s">
        <v>131</v>
      </c>
      <c r="H10" s="456"/>
    </row>
    <row r="11" spans="1:8" ht="15.75">
      <c r="A11" s="247"/>
      <c r="B11" s="247"/>
      <c r="C11" s="247"/>
      <c r="D11" s="247"/>
      <c r="E11" s="248"/>
      <c r="F11" s="247"/>
      <c r="G11" s="377" t="s">
        <v>428</v>
      </c>
      <c r="H11" s="377" t="s">
        <v>534</v>
      </c>
    </row>
    <row r="12" spans="1:8" s="25" customFormat="1" ht="75">
      <c r="A12" s="194" t="s">
        <v>120</v>
      </c>
      <c r="B12" s="250">
        <v>923</v>
      </c>
      <c r="C12" s="251"/>
      <c r="D12" s="251"/>
      <c r="E12" s="251"/>
      <c r="F12" s="250"/>
      <c r="G12" s="252">
        <f>G13+G28+G32+G42+G51+G35</f>
        <v>11227639.4</v>
      </c>
      <c r="H12" s="252">
        <f>H13+H28+H32+H42+H51+H35</f>
        <v>11172639.4</v>
      </c>
    </row>
    <row r="13" spans="1:8" ht="15.75">
      <c r="A13" s="109" t="s">
        <v>66</v>
      </c>
      <c r="B13" s="304">
        <v>923</v>
      </c>
      <c r="C13" s="106" t="s">
        <v>82</v>
      </c>
      <c r="D13" s="106" t="s">
        <v>83</v>
      </c>
      <c r="E13" s="106"/>
      <c r="F13" s="304"/>
      <c r="G13" s="98">
        <f>G14+G16+G21+G23+G25</f>
        <v>6137622.4000000004</v>
      </c>
      <c r="H13" s="98">
        <f>H14+H16+H21+H23+H25</f>
        <v>6134222.4000000004</v>
      </c>
    </row>
    <row r="14" spans="1:8" ht="47.25">
      <c r="A14" s="109" t="s">
        <v>67</v>
      </c>
      <c r="B14" s="304">
        <v>923</v>
      </c>
      <c r="C14" s="106" t="s">
        <v>82</v>
      </c>
      <c r="D14" s="106" t="s">
        <v>84</v>
      </c>
      <c r="E14" s="106"/>
      <c r="F14" s="304"/>
      <c r="G14" s="98">
        <f>G15</f>
        <v>1042000</v>
      </c>
      <c r="H14" s="98">
        <f>H15</f>
        <v>1042000</v>
      </c>
    </row>
    <row r="15" spans="1:8" ht="110.25">
      <c r="A15" s="111" t="s">
        <v>187</v>
      </c>
      <c r="B15" s="108">
        <v>923</v>
      </c>
      <c r="C15" s="85" t="s">
        <v>82</v>
      </c>
      <c r="D15" s="85" t="s">
        <v>84</v>
      </c>
      <c r="E15" s="85" t="s">
        <v>246</v>
      </c>
      <c r="F15" s="108">
        <v>100</v>
      </c>
      <c r="G15" s="253">
        <f>'Пр. 7'!G15</f>
        <v>1042000</v>
      </c>
      <c r="H15" s="253">
        <f>G15</f>
        <v>1042000</v>
      </c>
    </row>
    <row r="16" spans="1:8" ht="63">
      <c r="A16" s="109" t="s">
        <v>80</v>
      </c>
      <c r="B16" s="304">
        <v>923</v>
      </c>
      <c r="C16" s="106" t="s">
        <v>82</v>
      </c>
      <c r="D16" s="106" t="s">
        <v>85</v>
      </c>
      <c r="E16" s="106"/>
      <c r="F16" s="304"/>
      <c r="G16" s="98">
        <f>G17</f>
        <v>4965000</v>
      </c>
      <c r="H16" s="98">
        <f>H17</f>
        <v>4965000</v>
      </c>
    </row>
    <row r="17" spans="1:8" ht="15.75">
      <c r="A17" s="109" t="s">
        <v>68</v>
      </c>
      <c r="B17" s="304">
        <v>923</v>
      </c>
      <c r="C17" s="106" t="s">
        <v>82</v>
      </c>
      <c r="D17" s="106" t="s">
        <v>85</v>
      </c>
      <c r="E17" s="106"/>
      <c r="F17" s="304"/>
      <c r="G17" s="98">
        <f>SUM(G18:G20)</f>
        <v>4965000</v>
      </c>
      <c r="H17" s="98">
        <f>SUM(H18:H20)</f>
        <v>4965000</v>
      </c>
    </row>
    <row r="18" spans="1:8" ht="94.5">
      <c r="A18" s="111" t="s">
        <v>188</v>
      </c>
      <c r="B18" s="108">
        <v>923</v>
      </c>
      <c r="C18" s="85" t="s">
        <v>82</v>
      </c>
      <c r="D18" s="85" t="s">
        <v>85</v>
      </c>
      <c r="E18" s="85" t="s">
        <v>247</v>
      </c>
      <c r="F18" s="108">
        <v>100</v>
      </c>
      <c r="G18" s="97">
        <f>'Пр. 7'!G18</f>
        <v>3745000</v>
      </c>
      <c r="H18" s="97">
        <f>G18</f>
        <v>3745000</v>
      </c>
    </row>
    <row r="19" spans="1:8" ht="47.25">
      <c r="A19" s="111" t="s">
        <v>455</v>
      </c>
      <c r="B19" s="108">
        <v>923</v>
      </c>
      <c r="C19" s="85" t="s">
        <v>82</v>
      </c>
      <c r="D19" s="85" t="s">
        <v>85</v>
      </c>
      <c r="E19" s="85" t="s">
        <v>247</v>
      </c>
      <c r="F19" s="108">
        <v>200</v>
      </c>
      <c r="G19" s="97">
        <f>'Пр. 7'!G19</f>
        <v>1200000</v>
      </c>
      <c r="H19" s="97">
        <f>G19</f>
        <v>1200000</v>
      </c>
    </row>
    <row r="20" spans="1:8" ht="47.25">
      <c r="A20" s="111" t="s">
        <v>189</v>
      </c>
      <c r="B20" s="108">
        <v>923</v>
      </c>
      <c r="C20" s="85" t="s">
        <v>82</v>
      </c>
      <c r="D20" s="85" t="s">
        <v>85</v>
      </c>
      <c r="E20" s="85" t="s">
        <v>247</v>
      </c>
      <c r="F20" s="108">
        <v>800</v>
      </c>
      <c r="G20" s="97">
        <v>20000</v>
      </c>
      <c r="H20" s="97">
        <f>G20</f>
        <v>20000</v>
      </c>
    </row>
    <row r="21" spans="1:8" ht="47.25">
      <c r="A21" s="109" t="s">
        <v>207</v>
      </c>
      <c r="B21" s="304">
        <v>923</v>
      </c>
      <c r="C21" s="106" t="s">
        <v>82</v>
      </c>
      <c r="D21" s="106" t="s">
        <v>87</v>
      </c>
      <c r="E21" s="106"/>
      <c r="F21" s="304"/>
      <c r="G21" s="98">
        <f>G22</f>
        <v>27491.279999999999</v>
      </c>
      <c r="H21" s="98">
        <f>H22</f>
        <v>0</v>
      </c>
    </row>
    <row r="22" spans="1:8" s="29" customFormat="1" ht="62.25" customHeight="1">
      <c r="A22" s="111" t="s">
        <v>190</v>
      </c>
      <c r="B22" s="108">
        <v>923</v>
      </c>
      <c r="C22" s="85" t="s">
        <v>82</v>
      </c>
      <c r="D22" s="85" t="s">
        <v>87</v>
      </c>
      <c r="E22" s="85" t="s">
        <v>251</v>
      </c>
      <c r="F22" s="108">
        <v>500</v>
      </c>
      <c r="G22" s="97">
        <f>безвозм.пост.!D64</f>
        <v>27491.279999999999</v>
      </c>
      <c r="H22" s="97">
        <f>безвозм.пост.!E64</f>
        <v>0</v>
      </c>
    </row>
    <row r="23" spans="1:8" s="26" customFormat="1" ht="15.75">
      <c r="A23" s="109" t="s">
        <v>278</v>
      </c>
      <c r="B23" s="304">
        <v>923</v>
      </c>
      <c r="C23" s="106" t="s">
        <v>82</v>
      </c>
      <c r="D23" s="106" t="s">
        <v>279</v>
      </c>
      <c r="E23" s="106" t="s">
        <v>280</v>
      </c>
      <c r="F23" s="304"/>
      <c r="G23" s="98">
        <f>G24</f>
        <v>100000</v>
      </c>
      <c r="H23" s="98">
        <f>H24</f>
        <v>100000</v>
      </c>
    </row>
    <row r="24" spans="1:8" s="29" customFormat="1" ht="62.25" customHeight="1">
      <c r="A24" s="111" t="s">
        <v>281</v>
      </c>
      <c r="B24" s="108">
        <v>923</v>
      </c>
      <c r="C24" s="85" t="s">
        <v>82</v>
      </c>
      <c r="D24" s="85" t="s">
        <v>279</v>
      </c>
      <c r="E24" s="85" t="s">
        <v>280</v>
      </c>
      <c r="F24" s="108">
        <v>800</v>
      </c>
      <c r="G24" s="97">
        <v>100000</v>
      </c>
      <c r="H24" s="97">
        <v>100000</v>
      </c>
    </row>
    <row r="25" spans="1:8" ht="15.75">
      <c r="A25" s="109" t="s">
        <v>69</v>
      </c>
      <c r="B25" s="304">
        <v>923</v>
      </c>
      <c r="C25" s="106" t="s">
        <v>82</v>
      </c>
      <c r="D25" s="106">
        <v>13</v>
      </c>
      <c r="E25" s="106"/>
      <c r="F25" s="304"/>
      <c r="G25" s="98">
        <f>SUM(G26:G27)</f>
        <v>3131.12</v>
      </c>
      <c r="H25" s="98">
        <f>SUM(H26:H27)</f>
        <v>27222.400000000001</v>
      </c>
    </row>
    <row r="26" spans="1:8" ht="78.75">
      <c r="A26" s="111" t="s">
        <v>456</v>
      </c>
      <c r="B26" s="108">
        <v>923</v>
      </c>
      <c r="C26" s="85" t="s">
        <v>82</v>
      </c>
      <c r="D26" s="85">
        <v>13</v>
      </c>
      <c r="E26" s="85" t="s">
        <v>248</v>
      </c>
      <c r="F26" s="108">
        <v>200</v>
      </c>
      <c r="G26" s="97">
        <v>2131.12</v>
      </c>
      <c r="H26" s="97">
        <v>26222.400000000001</v>
      </c>
    </row>
    <row r="27" spans="1:8" ht="63">
      <c r="A27" s="111" t="s">
        <v>475</v>
      </c>
      <c r="B27" s="108">
        <v>923</v>
      </c>
      <c r="C27" s="85" t="s">
        <v>82</v>
      </c>
      <c r="D27" s="85">
        <v>13</v>
      </c>
      <c r="E27" s="85" t="s">
        <v>249</v>
      </c>
      <c r="F27" s="108">
        <v>200</v>
      </c>
      <c r="G27" s="97">
        <v>1000</v>
      </c>
      <c r="H27" s="97">
        <v>1000</v>
      </c>
    </row>
    <row r="28" spans="1:8" ht="15.75">
      <c r="A28" s="109" t="s">
        <v>70</v>
      </c>
      <c r="B28" s="304">
        <v>923</v>
      </c>
      <c r="C28" s="106" t="s">
        <v>84</v>
      </c>
      <c r="D28" s="106" t="s">
        <v>83</v>
      </c>
      <c r="E28" s="106"/>
      <c r="F28" s="304"/>
      <c r="G28" s="98">
        <f>G29</f>
        <v>246500</v>
      </c>
      <c r="H28" s="98">
        <f>H29</f>
        <v>254900</v>
      </c>
    </row>
    <row r="29" spans="1:8" ht="15.75">
      <c r="A29" s="109" t="s">
        <v>71</v>
      </c>
      <c r="B29" s="304">
        <v>923</v>
      </c>
      <c r="C29" s="106" t="s">
        <v>84</v>
      </c>
      <c r="D29" s="106" t="s">
        <v>88</v>
      </c>
      <c r="E29" s="106"/>
      <c r="F29" s="304"/>
      <c r="G29" s="98">
        <f>SUM(G30:G31)</f>
        <v>246500</v>
      </c>
      <c r="H29" s="98">
        <f>SUM(H30:H31)</f>
        <v>254900</v>
      </c>
    </row>
    <row r="30" spans="1:8" ht="110.25">
      <c r="A30" s="111" t="s">
        <v>191</v>
      </c>
      <c r="B30" s="108">
        <v>923</v>
      </c>
      <c r="C30" s="85" t="s">
        <v>84</v>
      </c>
      <c r="D30" s="85" t="s">
        <v>88</v>
      </c>
      <c r="E30" s="85" t="s">
        <v>250</v>
      </c>
      <c r="F30" s="108">
        <v>100</v>
      </c>
      <c r="G30" s="97">
        <f>безвозм.пост.!D6+безвозм.пост.!D7</f>
        <v>221000</v>
      </c>
      <c r="H30" s="97">
        <f>безвозм.пост.!E6+безвозм.пост.!E7</f>
        <v>221000</v>
      </c>
    </row>
    <row r="31" spans="1:8" ht="63">
      <c r="A31" s="111" t="s">
        <v>458</v>
      </c>
      <c r="B31" s="108">
        <v>923</v>
      </c>
      <c r="C31" s="85" t="s">
        <v>84</v>
      </c>
      <c r="D31" s="85" t="s">
        <v>88</v>
      </c>
      <c r="E31" s="85" t="s">
        <v>250</v>
      </c>
      <c r="F31" s="108">
        <v>200</v>
      </c>
      <c r="G31" s="97">
        <f>безвозм.пост.!D8</f>
        <v>25500</v>
      </c>
      <c r="H31" s="97">
        <f>безвозм.пост.!E8</f>
        <v>33900</v>
      </c>
    </row>
    <row r="32" spans="1:8" ht="31.5">
      <c r="A32" s="109" t="s">
        <v>72</v>
      </c>
      <c r="B32" s="304">
        <v>923</v>
      </c>
      <c r="C32" s="106" t="s">
        <v>88</v>
      </c>
      <c r="D32" s="106" t="s">
        <v>83</v>
      </c>
      <c r="E32" s="106"/>
      <c r="F32" s="304"/>
      <c r="G32" s="98">
        <f>G33</f>
        <v>1200000</v>
      </c>
      <c r="H32" s="98">
        <f>H33</f>
        <v>1200000</v>
      </c>
    </row>
    <row r="33" spans="1:8" ht="15.75">
      <c r="A33" s="109" t="s">
        <v>73</v>
      </c>
      <c r="B33" s="304">
        <v>923</v>
      </c>
      <c r="C33" s="106" t="s">
        <v>88</v>
      </c>
      <c r="D33" s="106">
        <v>10</v>
      </c>
      <c r="E33" s="106"/>
      <c r="F33" s="304"/>
      <c r="G33" s="98">
        <f>G34</f>
        <v>1200000</v>
      </c>
      <c r="H33" s="98">
        <f>H34</f>
        <v>1200000</v>
      </c>
    </row>
    <row r="34" spans="1:8" ht="78.75">
      <c r="A34" s="255" t="s">
        <v>460</v>
      </c>
      <c r="B34" s="108">
        <v>923</v>
      </c>
      <c r="C34" s="85" t="s">
        <v>88</v>
      </c>
      <c r="D34" s="85">
        <v>10</v>
      </c>
      <c r="E34" s="85" t="s">
        <v>255</v>
      </c>
      <c r="F34" s="108">
        <v>200</v>
      </c>
      <c r="G34" s="97">
        <v>1200000</v>
      </c>
      <c r="H34" s="97">
        <v>1200000</v>
      </c>
    </row>
    <row r="35" spans="1:8" ht="15.75">
      <c r="A35" s="378" t="s">
        <v>74</v>
      </c>
      <c r="B35" s="304">
        <v>923</v>
      </c>
      <c r="C35" s="106" t="s">
        <v>85</v>
      </c>
      <c r="D35" s="106" t="s">
        <v>83</v>
      </c>
      <c r="E35" s="106"/>
      <c r="F35" s="304"/>
      <c r="G35" s="98">
        <f>G36+G40</f>
        <v>1468517</v>
      </c>
      <c r="H35" s="98">
        <f>H36+H40</f>
        <v>1468517</v>
      </c>
    </row>
    <row r="36" spans="1:8" ht="15.75">
      <c r="A36" s="378" t="s">
        <v>236</v>
      </c>
      <c r="B36" s="304">
        <v>923</v>
      </c>
      <c r="C36" s="106" t="s">
        <v>85</v>
      </c>
      <c r="D36" s="106" t="s">
        <v>237</v>
      </c>
      <c r="E36" s="106"/>
      <c r="F36" s="304"/>
      <c r="G36" s="98">
        <f>G37+G38+G39</f>
        <v>1468517</v>
      </c>
      <c r="H36" s="98">
        <f>H37+H38+H39</f>
        <v>1468517</v>
      </c>
    </row>
    <row r="37" spans="1:8" ht="141.75">
      <c r="A37" s="185" t="s">
        <v>462</v>
      </c>
      <c r="B37" s="108">
        <v>923</v>
      </c>
      <c r="C37" s="85" t="s">
        <v>85</v>
      </c>
      <c r="D37" s="85" t="s">
        <v>237</v>
      </c>
      <c r="E37" s="85" t="s">
        <v>419</v>
      </c>
      <c r="F37" s="108">
        <v>200</v>
      </c>
      <c r="G37" s="97">
        <f>безвозм.пост.!D44</f>
        <v>322781</v>
      </c>
      <c r="H37" s="97">
        <f>безвозм.пост.!E44</f>
        <v>322781</v>
      </c>
    </row>
    <row r="38" spans="1:8" s="26" customFormat="1" ht="141.75">
      <c r="A38" s="255" t="s">
        <v>469</v>
      </c>
      <c r="B38" s="108">
        <v>923</v>
      </c>
      <c r="C38" s="85" t="s">
        <v>85</v>
      </c>
      <c r="D38" s="85" t="s">
        <v>237</v>
      </c>
      <c r="E38" s="85" t="s">
        <v>252</v>
      </c>
      <c r="F38" s="108">
        <v>200</v>
      </c>
      <c r="G38" s="97">
        <f>безвозм.пост.!D40</f>
        <v>357005</v>
      </c>
      <c r="H38" s="97">
        <f>безвозм.пост.!E40</f>
        <v>357005</v>
      </c>
    </row>
    <row r="39" spans="1:8" s="26" customFormat="1" ht="63">
      <c r="A39" s="255" t="s">
        <v>470</v>
      </c>
      <c r="B39" s="108">
        <v>923</v>
      </c>
      <c r="C39" s="85" t="s">
        <v>85</v>
      </c>
      <c r="D39" s="85" t="s">
        <v>237</v>
      </c>
      <c r="E39" s="85" t="s">
        <v>253</v>
      </c>
      <c r="F39" s="108">
        <v>200</v>
      </c>
      <c r="G39" s="97">
        <f>безвозм.пост.!D42</f>
        <v>788731</v>
      </c>
      <c r="H39" s="97">
        <f>безвозм.пост.!E42</f>
        <v>788731</v>
      </c>
    </row>
    <row r="40" spans="1:8" s="26" customFormat="1" ht="31.5">
      <c r="A40" s="184" t="s">
        <v>442</v>
      </c>
      <c r="B40" s="304">
        <v>923</v>
      </c>
      <c r="C40" s="106" t="s">
        <v>85</v>
      </c>
      <c r="D40" s="106" t="s">
        <v>443</v>
      </c>
      <c r="E40" s="106"/>
      <c r="F40" s="304"/>
      <c r="G40" s="98">
        <f>G41</f>
        <v>0</v>
      </c>
      <c r="H40" s="97">
        <f>H41</f>
        <v>0</v>
      </c>
    </row>
    <row r="41" spans="1:8" s="26" customFormat="1" ht="110.25">
      <c r="A41" s="185" t="s">
        <v>459</v>
      </c>
      <c r="B41" s="108">
        <v>923</v>
      </c>
      <c r="C41" s="85" t="s">
        <v>85</v>
      </c>
      <c r="D41" s="85" t="s">
        <v>443</v>
      </c>
      <c r="E41" s="85" t="s">
        <v>444</v>
      </c>
      <c r="F41" s="108">
        <v>200</v>
      </c>
      <c r="G41" s="97">
        <f>безвозм.пост.!D62</f>
        <v>0</v>
      </c>
      <c r="H41" s="97">
        <f>безвозм.пост.!E62</f>
        <v>0</v>
      </c>
    </row>
    <row r="42" spans="1:8" ht="15.75">
      <c r="A42" s="109" t="s">
        <v>75</v>
      </c>
      <c r="B42" s="304">
        <v>923</v>
      </c>
      <c r="C42" s="106" t="s">
        <v>86</v>
      </c>
      <c r="D42" s="106" t="s">
        <v>83</v>
      </c>
      <c r="E42" s="106"/>
      <c r="F42" s="304"/>
      <c r="G42" s="98">
        <f>G47+G43</f>
        <v>1945000</v>
      </c>
      <c r="H42" s="98">
        <f>H47+H43</f>
        <v>1895000</v>
      </c>
    </row>
    <row r="43" spans="1:8" ht="15.75">
      <c r="A43" s="109" t="s">
        <v>233</v>
      </c>
      <c r="B43" s="304">
        <v>923</v>
      </c>
      <c r="C43" s="106" t="s">
        <v>86</v>
      </c>
      <c r="D43" s="106" t="s">
        <v>84</v>
      </c>
      <c r="E43" s="106"/>
      <c r="F43" s="304"/>
      <c r="G43" s="98">
        <f>G44+G45+G46</f>
        <v>545000</v>
      </c>
      <c r="H43" s="98">
        <f>H44+H45+H46</f>
        <v>545000</v>
      </c>
    </row>
    <row r="44" spans="1:8" s="26" customFormat="1" ht="47.25">
      <c r="A44" s="111" t="s">
        <v>476</v>
      </c>
      <c r="B44" s="108">
        <v>923</v>
      </c>
      <c r="C44" s="85" t="s">
        <v>86</v>
      </c>
      <c r="D44" s="85" t="s">
        <v>84</v>
      </c>
      <c r="E44" s="85" t="s">
        <v>331</v>
      </c>
      <c r="F44" s="108">
        <v>200</v>
      </c>
      <c r="G44" s="97">
        <f>безвозм.пост.!D38</f>
        <v>335000</v>
      </c>
      <c r="H44" s="97">
        <f>безвозм.пост.!E38</f>
        <v>335000</v>
      </c>
    </row>
    <row r="45" spans="1:8" s="29" customFormat="1" ht="79.5" thickBot="1">
      <c r="A45" s="195" t="s">
        <v>479</v>
      </c>
      <c r="B45" s="108">
        <v>923</v>
      </c>
      <c r="C45" s="85" t="s">
        <v>86</v>
      </c>
      <c r="D45" s="85" t="s">
        <v>84</v>
      </c>
      <c r="E45" s="85" t="s">
        <v>453</v>
      </c>
      <c r="F45" s="108"/>
      <c r="G45" s="97">
        <v>0</v>
      </c>
      <c r="H45" s="97">
        <v>0</v>
      </c>
    </row>
    <row r="46" spans="1:8" s="26" customFormat="1" ht="47.25">
      <c r="A46" s="122" t="s">
        <v>474</v>
      </c>
      <c r="B46" s="108">
        <v>923</v>
      </c>
      <c r="C46" s="85" t="s">
        <v>86</v>
      </c>
      <c r="D46" s="85" t="s">
        <v>88</v>
      </c>
      <c r="E46" s="85" t="s">
        <v>332</v>
      </c>
      <c r="F46" s="108"/>
      <c r="G46" s="97">
        <f>безвозм.пост.!D46</f>
        <v>210000</v>
      </c>
      <c r="H46" s="97">
        <f>безвозм.пост.!E46</f>
        <v>210000</v>
      </c>
    </row>
    <row r="47" spans="1:8" ht="15.75">
      <c r="A47" s="109" t="s">
        <v>76</v>
      </c>
      <c r="B47" s="304">
        <v>923</v>
      </c>
      <c r="C47" s="106" t="s">
        <v>86</v>
      </c>
      <c r="D47" s="106" t="s">
        <v>88</v>
      </c>
      <c r="E47" s="106"/>
      <c r="F47" s="304"/>
      <c r="G47" s="98">
        <f>SUM(G48:G49)</f>
        <v>1400000</v>
      </c>
      <c r="H47" s="98">
        <f>SUM(H48:H49)</f>
        <v>1350000</v>
      </c>
    </row>
    <row r="48" spans="1:8" ht="63">
      <c r="A48" s="255" t="s">
        <v>461</v>
      </c>
      <c r="B48" s="108">
        <v>923</v>
      </c>
      <c r="C48" s="85" t="s">
        <v>86</v>
      </c>
      <c r="D48" s="85" t="s">
        <v>88</v>
      </c>
      <c r="E48" s="85" t="s">
        <v>259</v>
      </c>
      <c r="F48" s="108">
        <v>200</v>
      </c>
      <c r="G48" s="97">
        <f>'Пр. 7'!G58</f>
        <v>200000</v>
      </c>
      <c r="H48" s="97">
        <f>G48</f>
        <v>200000</v>
      </c>
    </row>
    <row r="49" spans="1:8" ht="63">
      <c r="A49" s="255" t="s">
        <v>464</v>
      </c>
      <c r="B49" s="108">
        <v>923</v>
      </c>
      <c r="C49" s="85" t="s">
        <v>86</v>
      </c>
      <c r="D49" s="85" t="s">
        <v>88</v>
      </c>
      <c r="E49" s="85" t="s">
        <v>261</v>
      </c>
      <c r="F49" s="108">
        <v>200</v>
      </c>
      <c r="G49" s="97">
        <v>1200000</v>
      </c>
      <c r="H49" s="97">
        <v>1150000</v>
      </c>
    </row>
    <row r="50" spans="1:8" s="26" customFormat="1" ht="15.75">
      <c r="A50" s="109" t="s">
        <v>144</v>
      </c>
      <c r="B50" s="304">
        <v>923</v>
      </c>
      <c r="C50" s="106" t="s">
        <v>151</v>
      </c>
      <c r="D50" s="106" t="s">
        <v>83</v>
      </c>
      <c r="E50" s="106"/>
      <c r="F50" s="304"/>
      <c r="G50" s="98">
        <f>G51</f>
        <v>230000</v>
      </c>
      <c r="H50" s="98">
        <f>H51</f>
        <v>220000</v>
      </c>
    </row>
    <row r="51" spans="1:8" ht="15.75">
      <c r="A51" s="109" t="s">
        <v>77</v>
      </c>
      <c r="B51" s="304">
        <v>923</v>
      </c>
      <c r="C51" s="106">
        <v>10</v>
      </c>
      <c r="D51" s="106" t="s">
        <v>82</v>
      </c>
      <c r="E51" s="85"/>
      <c r="F51" s="108"/>
      <c r="G51" s="98">
        <f>G52</f>
        <v>230000</v>
      </c>
      <c r="H51" s="98">
        <f>H52</f>
        <v>220000</v>
      </c>
    </row>
    <row r="52" spans="1:8" s="26" customFormat="1" ht="63">
      <c r="A52" s="111" t="s">
        <v>192</v>
      </c>
      <c r="B52" s="108">
        <v>923</v>
      </c>
      <c r="C52" s="106">
        <v>10</v>
      </c>
      <c r="D52" s="106" t="s">
        <v>82</v>
      </c>
      <c r="E52" s="85" t="s">
        <v>275</v>
      </c>
      <c r="F52" s="108">
        <v>300</v>
      </c>
      <c r="G52" s="97">
        <v>230000</v>
      </c>
      <c r="H52" s="97">
        <v>220000</v>
      </c>
    </row>
    <row r="53" spans="1:8" ht="56.25">
      <c r="A53" s="194" t="s">
        <v>123</v>
      </c>
      <c r="B53" s="304">
        <v>923</v>
      </c>
      <c r="C53" s="251"/>
      <c r="D53" s="251"/>
      <c r="E53" s="257"/>
      <c r="F53" s="258"/>
      <c r="G53" s="259">
        <f>G54+G71+G73</f>
        <v>6677360.5999999996</v>
      </c>
      <c r="H53" s="259">
        <f>H54+H71+H73</f>
        <v>6567360.5999999996</v>
      </c>
    </row>
    <row r="54" spans="1:8" ht="15.75">
      <c r="A54" s="109" t="s">
        <v>386</v>
      </c>
      <c r="B54" s="304">
        <v>923</v>
      </c>
      <c r="C54" s="106" t="s">
        <v>89</v>
      </c>
      <c r="D54" s="106" t="s">
        <v>83</v>
      </c>
      <c r="E54" s="106"/>
      <c r="F54" s="304"/>
      <c r="G54" s="98">
        <f>G55</f>
        <v>6077360.5999999996</v>
      </c>
      <c r="H54" s="98">
        <f>H55</f>
        <v>6067360.5999999996</v>
      </c>
    </row>
    <row r="55" spans="1:8" ht="15.75">
      <c r="A55" s="109" t="s">
        <v>78</v>
      </c>
      <c r="B55" s="304">
        <v>923</v>
      </c>
      <c r="C55" s="106" t="s">
        <v>89</v>
      </c>
      <c r="D55" s="106" t="s">
        <v>82</v>
      </c>
      <c r="E55" s="106"/>
      <c r="F55" s="304"/>
      <c r="G55" s="98">
        <f>G56+G62+G67+G69</f>
        <v>6077360.5999999996</v>
      </c>
      <c r="H55" s="98">
        <f>H56+H62+H67</f>
        <v>6067360.5999999996</v>
      </c>
    </row>
    <row r="56" spans="1:8" ht="31.5">
      <c r="A56" s="109" t="s">
        <v>79</v>
      </c>
      <c r="B56" s="304">
        <v>923</v>
      </c>
      <c r="C56" s="106" t="s">
        <v>89</v>
      </c>
      <c r="D56" s="106" t="s">
        <v>82</v>
      </c>
      <c r="E56" s="106" t="s">
        <v>264</v>
      </c>
      <c r="F56" s="304"/>
      <c r="G56" s="98">
        <f>SUM(G57:G61)</f>
        <v>4060060</v>
      </c>
      <c r="H56" s="98">
        <f>SUM(H57:H61)</f>
        <v>4050060</v>
      </c>
    </row>
    <row r="57" spans="1:8" ht="110.25">
      <c r="A57" s="255" t="s">
        <v>202</v>
      </c>
      <c r="B57" s="108">
        <v>923</v>
      </c>
      <c r="C57" s="85" t="s">
        <v>89</v>
      </c>
      <c r="D57" s="85" t="s">
        <v>82</v>
      </c>
      <c r="E57" s="85" t="s">
        <v>264</v>
      </c>
      <c r="F57" s="108">
        <v>100</v>
      </c>
      <c r="G57" s="112">
        <v>2050060</v>
      </c>
      <c r="H57" s="112">
        <f>G57</f>
        <v>2050060</v>
      </c>
    </row>
    <row r="58" spans="1:8" ht="126">
      <c r="A58" s="255" t="s">
        <v>201</v>
      </c>
      <c r="B58" s="108">
        <v>923</v>
      </c>
      <c r="C58" s="85" t="s">
        <v>89</v>
      </c>
      <c r="D58" s="85" t="s">
        <v>82</v>
      </c>
      <c r="E58" s="85" t="s">
        <v>265</v>
      </c>
      <c r="F58" s="108">
        <v>100</v>
      </c>
      <c r="G58" s="112">
        <v>0</v>
      </c>
      <c r="H58" s="112">
        <v>0</v>
      </c>
    </row>
    <row r="59" spans="1:8" ht="47.25">
      <c r="A59" s="255" t="s">
        <v>465</v>
      </c>
      <c r="B59" s="108">
        <v>923</v>
      </c>
      <c r="C59" s="85" t="s">
        <v>89</v>
      </c>
      <c r="D59" s="85" t="s">
        <v>82</v>
      </c>
      <c r="E59" s="85" t="s">
        <v>264</v>
      </c>
      <c r="F59" s="108">
        <v>200</v>
      </c>
      <c r="G59" s="112">
        <v>1450000</v>
      </c>
      <c r="H59" s="112">
        <f>G59</f>
        <v>1450000</v>
      </c>
    </row>
    <row r="60" spans="1:8" ht="47.25">
      <c r="A60" s="255" t="s">
        <v>553</v>
      </c>
      <c r="B60" s="108">
        <v>923</v>
      </c>
      <c r="C60" s="85" t="s">
        <v>89</v>
      </c>
      <c r="D60" s="85" t="s">
        <v>82</v>
      </c>
      <c r="E60" s="85" t="s">
        <v>552</v>
      </c>
      <c r="F60" s="108">
        <v>200</v>
      </c>
      <c r="G60" s="112">
        <v>500000</v>
      </c>
      <c r="H60" s="112">
        <f>G60</f>
        <v>500000</v>
      </c>
    </row>
    <row r="61" spans="1:8" ht="47.25">
      <c r="A61" s="255" t="s">
        <v>203</v>
      </c>
      <c r="B61" s="108">
        <v>923</v>
      </c>
      <c r="C61" s="85" t="s">
        <v>89</v>
      </c>
      <c r="D61" s="85" t="s">
        <v>82</v>
      </c>
      <c r="E61" s="85" t="s">
        <v>264</v>
      </c>
      <c r="F61" s="108">
        <v>800</v>
      </c>
      <c r="G61" s="112">
        <v>60000</v>
      </c>
      <c r="H61" s="112">
        <v>50000</v>
      </c>
    </row>
    <row r="62" spans="1:8" s="110" customFormat="1" ht="15.75">
      <c r="A62" s="109" t="s">
        <v>212</v>
      </c>
      <c r="B62" s="304">
        <v>923</v>
      </c>
      <c r="C62" s="106" t="s">
        <v>89</v>
      </c>
      <c r="D62" s="106" t="s">
        <v>82</v>
      </c>
      <c r="E62" s="106" t="s">
        <v>277</v>
      </c>
      <c r="F62" s="304"/>
      <c r="G62" s="112">
        <f>SUM(G63:G66)</f>
        <v>817300.6</v>
      </c>
      <c r="H62" s="118">
        <f>H63+H64+H65+H66</f>
        <v>817300.6</v>
      </c>
    </row>
    <row r="63" spans="1:8" s="110" customFormat="1" ht="141.75">
      <c r="A63" s="111" t="s">
        <v>209</v>
      </c>
      <c r="B63" s="108">
        <v>923</v>
      </c>
      <c r="C63" s="85" t="s">
        <v>89</v>
      </c>
      <c r="D63" s="85" t="s">
        <v>82</v>
      </c>
      <c r="E63" s="85" t="s">
        <v>416</v>
      </c>
      <c r="F63" s="108">
        <v>100</v>
      </c>
      <c r="G63" s="112">
        <f>безвозм.пост.!D21+безвозм.пост.!D22</f>
        <v>663379.56000000006</v>
      </c>
      <c r="H63" s="112">
        <f>безвозм.пост.!E21+безвозм.пост.!E22</f>
        <v>663379.56000000006</v>
      </c>
    </row>
    <row r="64" spans="1:8" s="110" customFormat="1" ht="78.75">
      <c r="A64" s="111" t="s">
        <v>467</v>
      </c>
      <c r="B64" s="108">
        <v>923</v>
      </c>
      <c r="C64" s="85" t="s">
        <v>89</v>
      </c>
      <c r="D64" s="85" t="s">
        <v>82</v>
      </c>
      <c r="E64" s="85" t="s">
        <v>416</v>
      </c>
      <c r="F64" s="108">
        <v>200</v>
      </c>
      <c r="G64" s="112">
        <f>безвозм.пост.!D23+безвозм.пост.!D24</f>
        <v>153921.03999999992</v>
      </c>
      <c r="H64" s="112">
        <f>безвозм.пост.!E23+безвозм.пост.!E24</f>
        <v>153921.03999999992</v>
      </c>
    </row>
    <row r="65" spans="1:8" ht="141.75">
      <c r="A65" s="111" t="s">
        <v>210</v>
      </c>
      <c r="B65" s="108">
        <v>923</v>
      </c>
      <c r="C65" s="85" t="s">
        <v>89</v>
      </c>
      <c r="D65" s="85" t="s">
        <v>82</v>
      </c>
      <c r="E65" s="85" t="s">
        <v>271</v>
      </c>
      <c r="F65" s="108">
        <v>100</v>
      </c>
      <c r="G65" s="112">
        <f>безвозм.пост.!D28</f>
        <v>0</v>
      </c>
      <c r="H65" s="112">
        <f>безвозм.пост.!E28</f>
        <v>0</v>
      </c>
    </row>
    <row r="66" spans="1:8" ht="147" customHeight="1">
      <c r="A66" s="111" t="s">
        <v>211</v>
      </c>
      <c r="B66" s="108">
        <v>923</v>
      </c>
      <c r="C66" s="85" t="s">
        <v>89</v>
      </c>
      <c r="D66" s="85" t="s">
        <v>82</v>
      </c>
      <c r="E66" s="85" t="s">
        <v>272</v>
      </c>
      <c r="F66" s="108">
        <v>100</v>
      </c>
      <c r="G66" s="112">
        <f>безвозм.пост.!D32</f>
        <v>0</v>
      </c>
      <c r="H66" s="112">
        <f>безвозм.пост.!E32</f>
        <v>0</v>
      </c>
    </row>
    <row r="67" spans="1:8" s="110" customFormat="1" ht="15.75">
      <c r="A67" s="109" t="s">
        <v>214</v>
      </c>
      <c r="B67" s="304">
        <v>923</v>
      </c>
      <c r="C67" s="106" t="s">
        <v>89</v>
      </c>
      <c r="D67" s="106" t="s">
        <v>82</v>
      </c>
      <c r="E67" s="106" t="s">
        <v>273</v>
      </c>
      <c r="F67" s="304"/>
      <c r="G67" s="113">
        <f>G68</f>
        <v>1200000</v>
      </c>
      <c r="H67" s="113">
        <f>H68</f>
        <v>1200000</v>
      </c>
    </row>
    <row r="68" spans="1:8" s="110" customFormat="1" ht="63">
      <c r="A68" s="111" t="s">
        <v>473</v>
      </c>
      <c r="B68" s="108">
        <v>923</v>
      </c>
      <c r="C68" s="85" t="s">
        <v>89</v>
      </c>
      <c r="D68" s="85" t="s">
        <v>82</v>
      </c>
      <c r="E68" s="85" t="s">
        <v>274</v>
      </c>
      <c r="F68" s="108">
        <v>200</v>
      </c>
      <c r="G68" s="112">
        <f>безвозм.пост.!D36</f>
        <v>1200000</v>
      </c>
      <c r="H68" s="112">
        <f>безвозм.пост.!E36</f>
        <v>1200000</v>
      </c>
    </row>
    <row r="69" spans="1:8" s="110" customFormat="1" ht="47.25">
      <c r="A69" s="109" t="s">
        <v>418</v>
      </c>
      <c r="B69" s="304">
        <v>923</v>
      </c>
      <c r="C69" s="123" t="s">
        <v>89</v>
      </c>
      <c r="D69" s="123" t="s">
        <v>82</v>
      </c>
      <c r="E69" s="106" t="s">
        <v>410</v>
      </c>
      <c r="F69" s="304"/>
      <c r="G69" s="190">
        <f>G70</f>
        <v>0</v>
      </c>
      <c r="H69" s="190">
        <f>H70</f>
        <v>0</v>
      </c>
    </row>
    <row r="70" spans="1:8" s="110" customFormat="1" ht="141.75">
      <c r="A70" s="111" t="s">
        <v>204</v>
      </c>
      <c r="B70" s="108">
        <v>923</v>
      </c>
      <c r="C70" s="116" t="s">
        <v>89</v>
      </c>
      <c r="D70" s="116" t="s">
        <v>82</v>
      </c>
      <c r="E70" s="85" t="s">
        <v>408</v>
      </c>
      <c r="F70" s="108">
        <v>100</v>
      </c>
      <c r="G70" s="191">
        <f>безвозм.пост.!D9</f>
        <v>0</v>
      </c>
      <c r="H70" s="191">
        <f>безвозм.пост.!E9</f>
        <v>0</v>
      </c>
    </row>
    <row r="71" spans="1:8" ht="31.5">
      <c r="A71" s="109" t="s">
        <v>387</v>
      </c>
      <c r="B71" s="304">
        <v>923</v>
      </c>
      <c r="C71" s="106">
        <v>11</v>
      </c>
      <c r="D71" s="106" t="s">
        <v>86</v>
      </c>
      <c r="E71" s="85"/>
      <c r="F71" s="108"/>
      <c r="G71" s="98">
        <f>G72</f>
        <v>100000</v>
      </c>
      <c r="H71" s="98">
        <f>H72</f>
        <v>100000</v>
      </c>
    </row>
    <row r="72" spans="1:8" ht="47.25">
      <c r="A72" s="255" t="s">
        <v>466</v>
      </c>
      <c r="B72" s="108">
        <v>923</v>
      </c>
      <c r="C72" s="85">
        <v>11</v>
      </c>
      <c r="D72" s="85" t="s">
        <v>86</v>
      </c>
      <c r="E72" s="85" t="s">
        <v>267</v>
      </c>
      <c r="F72" s="108">
        <v>200</v>
      </c>
      <c r="G72" s="97">
        <f>'Пр. 7'!G87</f>
        <v>100000</v>
      </c>
      <c r="H72" s="97">
        <f>G72</f>
        <v>100000</v>
      </c>
    </row>
    <row r="73" spans="1:8" ht="15.75">
      <c r="A73" s="109" t="s">
        <v>76</v>
      </c>
      <c r="B73" s="304">
        <v>923</v>
      </c>
      <c r="C73" s="106" t="s">
        <v>86</v>
      </c>
      <c r="D73" s="106" t="s">
        <v>88</v>
      </c>
      <c r="E73" s="85"/>
      <c r="F73" s="108"/>
      <c r="G73" s="264">
        <f>G74</f>
        <v>500000</v>
      </c>
      <c r="H73" s="264">
        <f>H74</f>
        <v>400000</v>
      </c>
    </row>
    <row r="74" spans="1:8" ht="63">
      <c r="A74" s="111" t="s">
        <v>472</v>
      </c>
      <c r="B74" s="108">
        <v>923</v>
      </c>
      <c r="C74" s="85" t="s">
        <v>86</v>
      </c>
      <c r="D74" s="85" t="s">
        <v>88</v>
      </c>
      <c r="E74" s="85" t="s">
        <v>269</v>
      </c>
      <c r="F74" s="108">
        <v>200</v>
      </c>
      <c r="G74" s="97">
        <v>500000</v>
      </c>
      <c r="H74" s="97">
        <v>400000</v>
      </c>
    </row>
    <row r="75" spans="1:8" ht="15.75">
      <c r="A75" s="379" t="s">
        <v>493</v>
      </c>
      <c r="B75" s="108"/>
      <c r="C75" s="85"/>
      <c r="D75" s="85"/>
      <c r="E75" s="85"/>
      <c r="F75" s="108"/>
      <c r="G75" s="127">
        <f>G12+G53</f>
        <v>17905000</v>
      </c>
      <c r="H75" s="127">
        <f>H12+H53</f>
        <v>17740000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19" workbookViewId="0">
      <selection activeCell="Q22" sqref="Q22"/>
    </sheetView>
  </sheetViews>
  <sheetFormatPr defaultRowHeight="15"/>
  <cols>
    <col min="1" max="1" width="10.7109375" style="189" customWidth="1"/>
    <col min="2" max="2" width="42.85546875" style="193" customWidth="1"/>
    <col min="3" max="3" width="14.42578125" style="189" customWidth="1"/>
    <col min="4" max="4" width="15.140625" style="189" customWidth="1"/>
    <col min="5" max="5" width="16.140625" style="189" customWidth="1"/>
    <col min="7" max="7" width="11.42578125" bestFit="1" customWidth="1"/>
    <col min="9" max="9" width="11.42578125" bestFit="1" customWidth="1"/>
  </cols>
  <sheetData>
    <row r="1" spans="1:9" ht="15" customHeight="1">
      <c r="C1" s="454" t="s">
        <v>215</v>
      </c>
      <c r="D1" s="454"/>
      <c r="E1" s="454"/>
    </row>
    <row r="2" spans="1:9" ht="15" customHeight="1">
      <c r="C2" s="442" t="s">
        <v>33</v>
      </c>
      <c r="D2" s="442"/>
      <c r="E2" s="442"/>
    </row>
    <row r="3" spans="1:9" ht="15" customHeight="1">
      <c r="C3" s="442" t="s">
        <v>109</v>
      </c>
      <c r="D3" s="442"/>
      <c r="E3" s="442"/>
    </row>
    <row r="4" spans="1:9" ht="15" customHeight="1">
      <c r="C4" s="442" t="s">
        <v>27</v>
      </c>
      <c r="D4" s="442"/>
      <c r="E4" s="442"/>
    </row>
    <row r="5" spans="1:9" ht="15" customHeight="1">
      <c r="C5" s="442" t="s">
        <v>28</v>
      </c>
      <c r="D5" s="442"/>
      <c r="E5" s="442"/>
    </row>
    <row r="6" spans="1:9" ht="15.75">
      <c r="C6" s="442" t="s">
        <v>563</v>
      </c>
      <c r="D6" s="442"/>
      <c r="E6" s="442"/>
    </row>
    <row r="7" spans="1:9" ht="15.75">
      <c r="C7" s="442"/>
      <c r="D7" s="442"/>
      <c r="E7" s="442"/>
    </row>
    <row r="8" spans="1:9" ht="15.75" customHeight="1">
      <c r="A8" s="462" t="s">
        <v>545</v>
      </c>
      <c r="B8" s="463"/>
      <c r="C8" s="463"/>
      <c r="D8" s="463"/>
      <c r="E8" s="463"/>
    </row>
    <row r="9" spans="1:9" ht="15.75" customHeight="1">
      <c r="A9" s="463"/>
      <c r="B9" s="463"/>
      <c r="C9" s="463"/>
      <c r="D9" s="463"/>
      <c r="E9" s="463"/>
    </row>
    <row r="10" spans="1:9">
      <c r="A10" s="463"/>
      <c r="B10" s="463"/>
      <c r="C10" s="463"/>
      <c r="D10" s="463"/>
      <c r="E10" s="463"/>
    </row>
    <row r="12" spans="1:9" ht="15.75">
      <c r="A12" s="460" t="s">
        <v>128</v>
      </c>
      <c r="B12" s="459" t="s">
        <v>34</v>
      </c>
      <c r="C12" s="457" t="s">
        <v>127</v>
      </c>
      <c r="D12" s="458"/>
      <c r="E12" s="458"/>
    </row>
    <row r="13" spans="1:9" ht="15.75">
      <c r="A13" s="461"/>
      <c r="B13" s="459"/>
      <c r="C13" s="307" t="s">
        <v>345</v>
      </c>
      <c r="D13" s="307" t="s">
        <v>428</v>
      </c>
      <c r="E13" s="307" t="s">
        <v>534</v>
      </c>
    </row>
    <row r="14" spans="1:9" s="87" customFormat="1" ht="47.25">
      <c r="A14" s="308">
        <v>100</v>
      </c>
      <c r="B14" s="109" t="s">
        <v>389</v>
      </c>
      <c r="C14" s="309">
        <f>C15+C16+C17+C18+C19</f>
        <v>6149393.9699999997</v>
      </c>
      <c r="D14" s="309">
        <f>D15+D16+D17+D18+D19</f>
        <v>6137622.4000000004</v>
      </c>
      <c r="E14" s="309">
        <f t="shared" ref="E14" si="0">E15+E16+E17+E18+E19</f>
        <v>6134222.4000000004</v>
      </c>
      <c r="I14" s="271"/>
    </row>
    <row r="15" spans="1:9" ht="63">
      <c r="A15" s="85" t="s">
        <v>129</v>
      </c>
      <c r="B15" s="310" t="s">
        <v>67</v>
      </c>
      <c r="C15" s="311">
        <f>'Пр. 7'!G15</f>
        <v>1042000</v>
      </c>
      <c r="D15" s="311">
        <f>Пр.8!H15</f>
        <v>1042000</v>
      </c>
      <c r="E15" s="311">
        <f>Пр.8!H15</f>
        <v>1042000</v>
      </c>
    </row>
    <row r="16" spans="1:9" ht="94.5">
      <c r="A16" s="85" t="s">
        <v>130</v>
      </c>
      <c r="B16" s="310" t="s">
        <v>80</v>
      </c>
      <c r="C16" s="311">
        <f>'Пр. 7'!G16</f>
        <v>4965000</v>
      </c>
      <c r="D16" s="311">
        <f>Пр.8!G16</f>
        <v>4965000</v>
      </c>
      <c r="E16" s="311">
        <f>Пр.8!H16</f>
        <v>4965000</v>
      </c>
      <c r="G16" s="30"/>
    </row>
    <row r="17" spans="1:7" ht="63">
      <c r="A17" s="85" t="s">
        <v>133</v>
      </c>
      <c r="B17" s="312" t="s">
        <v>207</v>
      </c>
      <c r="C17" s="311">
        <f>'Пр. 7'!G21</f>
        <v>0</v>
      </c>
      <c r="D17" s="311">
        <f>Пр.8!G21</f>
        <v>27491.279999999999</v>
      </c>
      <c r="E17" s="311">
        <f>Пр.8!H21</f>
        <v>0</v>
      </c>
    </row>
    <row r="18" spans="1:7" ht="15.75">
      <c r="A18" s="85" t="s">
        <v>295</v>
      </c>
      <c r="B18" s="312" t="s">
        <v>278</v>
      </c>
      <c r="C18" s="311">
        <f>'Пр. 7'!G23</f>
        <v>100000</v>
      </c>
      <c r="D18" s="311">
        <f>Пр.8!G23</f>
        <v>100000</v>
      </c>
      <c r="E18" s="311">
        <f>Пр.8!H23</f>
        <v>100000</v>
      </c>
    </row>
    <row r="19" spans="1:7" s="87" customFormat="1" ht="15.75">
      <c r="A19" s="85" t="s">
        <v>134</v>
      </c>
      <c r="B19" s="310" t="s">
        <v>69</v>
      </c>
      <c r="C19" s="311">
        <f>'Пр. 7'!G25</f>
        <v>42393.97</v>
      </c>
      <c r="D19" s="311">
        <f>Пр.8!G25</f>
        <v>3131.12</v>
      </c>
      <c r="E19" s="311">
        <f>Пр.8!H25</f>
        <v>27222.400000000001</v>
      </c>
    </row>
    <row r="20" spans="1:7" ht="15.75">
      <c r="A20" s="106" t="s">
        <v>339</v>
      </c>
      <c r="B20" s="313" t="s">
        <v>390</v>
      </c>
      <c r="C20" s="309">
        <f>C21</f>
        <v>238850</v>
      </c>
      <c r="D20" s="309">
        <f t="shared" ref="D20:E20" si="1">D21</f>
        <v>246500</v>
      </c>
      <c r="E20" s="309">
        <f t="shared" si="1"/>
        <v>254900</v>
      </c>
    </row>
    <row r="21" spans="1:7" ht="31.5">
      <c r="A21" s="85" t="s">
        <v>135</v>
      </c>
      <c r="B21" s="310" t="s">
        <v>71</v>
      </c>
      <c r="C21" s="311">
        <f>'Пр. 7'!G31</f>
        <v>238850</v>
      </c>
      <c r="D21" s="311">
        <f>Пр.8!G29</f>
        <v>246500</v>
      </c>
      <c r="E21" s="311">
        <f>Пр.8!H29</f>
        <v>254900</v>
      </c>
    </row>
    <row r="22" spans="1:7" s="87" customFormat="1" ht="47.25">
      <c r="A22" s="106" t="s">
        <v>136</v>
      </c>
      <c r="B22" s="314" t="s">
        <v>391</v>
      </c>
      <c r="C22" s="309">
        <f>C23+C24</f>
        <v>1200000</v>
      </c>
      <c r="D22" s="309">
        <f>D23+D24</f>
        <v>1200000</v>
      </c>
      <c r="E22" s="309">
        <f>E23+E24</f>
        <v>1200000</v>
      </c>
    </row>
    <row r="23" spans="1:7" ht="15.75">
      <c r="A23" s="85" t="s">
        <v>137</v>
      </c>
      <c r="B23" s="310" t="s">
        <v>73</v>
      </c>
      <c r="C23" s="311">
        <f>'Пр. 7'!G35</f>
        <v>1200000</v>
      </c>
      <c r="D23" s="311">
        <f>Пр.8!G33</f>
        <v>1200000</v>
      </c>
      <c r="E23" s="311">
        <f>Пр.8!H33</f>
        <v>1200000</v>
      </c>
    </row>
    <row r="24" spans="1:7" s="87" customFormat="1" ht="47.25">
      <c r="A24" s="85" t="s">
        <v>483</v>
      </c>
      <c r="B24" s="310" t="s">
        <v>482</v>
      </c>
      <c r="C24" s="311">
        <f>'Пр. 7'!G37</f>
        <v>0</v>
      </c>
      <c r="D24" s="311"/>
      <c r="E24" s="311"/>
    </row>
    <row r="25" spans="1:7" s="26" customFormat="1" ht="15.75">
      <c r="A25" s="106" t="s">
        <v>231</v>
      </c>
      <c r="B25" s="314" t="s">
        <v>392</v>
      </c>
      <c r="C25" s="309">
        <f>'Пр. 7'!G39</f>
        <v>4531964</v>
      </c>
      <c r="D25" s="309">
        <f>Пр.8!G35</f>
        <v>1468517</v>
      </c>
      <c r="E25" s="309">
        <f>Пр.8!H35</f>
        <v>1468517</v>
      </c>
    </row>
    <row r="26" spans="1:7" s="87" customFormat="1" ht="15.75">
      <c r="A26" s="85" t="s">
        <v>489</v>
      </c>
      <c r="B26" s="310" t="s">
        <v>490</v>
      </c>
      <c r="C26" s="311">
        <f>'Пр. 7'!G40</f>
        <v>0</v>
      </c>
      <c r="D26" s="311"/>
      <c r="E26" s="311"/>
    </row>
    <row r="27" spans="1:7" s="29" customFormat="1" ht="15.75">
      <c r="A27" s="315" t="s">
        <v>238</v>
      </c>
      <c r="B27" s="316" t="s">
        <v>236</v>
      </c>
      <c r="C27" s="311">
        <f>'Пр. 7'!G42</f>
        <v>4431964</v>
      </c>
      <c r="D27" s="311">
        <f>Пр.8!G36</f>
        <v>1468517</v>
      </c>
      <c r="E27" s="311">
        <f>Пр.8!H36</f>
        <v>1468517</v>
      </c>
    </row>
    <row r="28" spans="1:7" s="29" customFormat="1" ht="31.5">
      <c r="A28" s="315" t="s">
        <v>441</v>
      </c>
      <c r="B28" s="310" t="s">
        <v>442</v>
      </c>
      <c r="C28" s="311">
        <f>'Пр. 7'!G47</f>
        <v>100000</v>
      </c>
      <c r="D28" s="311"/>
      <c r="E28" s="311"/>
    </row>
    <row r="29" spans="1:7" ht="31.5">
      <c r="A29" s="106" t="s">
        <v>138</v>
      </c>
      <c r="B29" s="314" t="s">
        <v>393</v>
      </c>
      <c r="C29" s="309">
        <f>C30+C32+C31</f>
        <v>3685000</v>
      </c>
      <c r="D29" s="309">
        <f t="shared" ref="D29:E29" si="2">D30+D32+D31</f>
        <v>2445000</v>
      </c>
      <c r="E29" s="309">
        <f t="shared" si="2"/>
        <v>2295000</v>
      </c>
    </row>
    <row r="30" spans="1:7" s="29" customFormat="1" ht="15.75">
      <c r="A30" s="85" t="s">
        <v>509</v>
      </c>
      <c r="B30" s="310" t="s">
        <v>506</v>
      </c>
      <c r="C30" s="311">
        <f>'Пр. 7'!G50</f>
        <v>0</v>
      </c>
      <c r="D30" s="311"/>
      <c r="E30" s="311"/>
    </row>
    <row r="31" spans="1:7" s="87" customFormat="1" ht="15.75">
      <c r="A31" s="85" t="s">
        <v>234</v>
      </c>
      <c r="B31" s="310" t="s">
        <v>233</v>
      </c>
      <c r="C31" s="311">
        <f>'Пр. 7'!G52</f>
        <v>825000</v>
      </c>
      <c r="D31" s="311">
        <f>Пр.8!G43</f>
        <v>545000</v>
      </c>
      <c r="E31" s="311">
        <f>Пр.8!H43</f>
        <v>545000</v>
      </c>
    </row>
    <row r="32" spans="1:7" ht="15.75">
      <c r="A32" s="85" t="s">
        <v>139</v>
      </c>
      <c r="B32" s="310" t="s">
        <v>76</v>
      </c>
      <c r="C32" s="311">
        <f>'Пр. 7'!G57+'Пр. 7'!G88</f>
        <v>2860000</v>
      </c>
      <c r="D32" s="311">
        <f>Пр.8!G47+Пр.8!G73</f>
        <v>1900000</v>
      </c>
      <c r="E32" s="311">
        <f>Пр.8!H47+Пр.8!H73</f>
        <v>1750000</v>
      </c>
      <c r="G32" s="30"/>
    </row>
    <row r="33" spans="1:5" ht="15.75">
      <c r="A33" s="106" t="s">
        <v>143</v>
      </c>
      <c r="B33" s="314" t="s">
        <v>394</v>
      </c>
      <c r="C33" s="309">
        <f>C34</f>
        <v>230000</v>
      </c>
      <c r="D33" s="309">
        <f>D34</f>
        <v>230000</v>
      </c>
      <c r="E33" s="309">
        <f>E34</f>
        <v>220000</v>
      </c>
    </row>
    <row r="34" spans="1:5" ht="15.75">
      <c r="A34" s="85" t="s">
        <v>142</v>
      </c>
      <c r="B34" s="310" t="s">
        <v>77</v>
      </c>
      <c r="C34" s="311">
        <f>'Пр. 7'!G63</f>
        <v>230000</v>
      </c>
      <c r="D34" s="311">
        <f>Пр.8!G50</f>
        <v>230000</v>
      </c>
      <c r="E34" s="311">
        <f>Пр.8!H50</f>
        <v>220000</v>
      </c>
    </row>
    <row r="35" spans="1:5" s="87" customFormat="1" ht="15.75">
      <c r="A35" s="317" t="s">
        <v>140</v>
      </c>
      <c r="B35" s="109" t="s">
        <v>386</v>
      </c>
      <c r="C35" s="318">
        <f>C36</f>
        <v>15673338.68</v>
      </c>
      <c r="D35" s="318">
        <f t="shared" ref="D35" si="3">D36</f>
        <v>6077360.5999999996</v>
      </c>
      <c r="E35" s="318">
        <f t="shared" ref="E35" si="4">E36</f>
        <v>6067360.5999999996</v>
      </c>
    </row>
    <row r="36" spans="1:5" s="87" customFormat="1" ht="15.75">
      <c r="A36" s="319" t="s">
        <v>141</v>
      </c>
      <c r="B36" s="320" t="s">
        <v>78</v>
      </c>
      <c r="C36" s="321">
        <f>'Пр. 7'!G65</f>
        <v>15673338.68</v>
      </c>
      <c r="D36" s="321">
        <f>Пр.8!G54</f>
        <v>6077360.5999999996</v>
      </c>
      <c r="E36" s="321">
        <f>Пр.8!H54</f>
        <v>6067360.5999999996</v>
      </c>
    </row>
    <row r="37" spans="1:5" ht="15.75">
      <c r="A37" s="322">
        <v>1100</v>
      </c>
      <c r="B37" s="314" t="s">
        <v>388</v>
      </c>
      <c r="C37" s="309">
        <f>C38</f>
        <v>100000</v>
      </c>
      <c r="D37" s="309">
        <f t="shared" ref="D37" si="5">D38</f>
        <v>100000</v>
      </c>
      <c r="E37" s="309">
        <f t="shared" ref="E37" si="6">E38</f>
        <v>100000</v>
      </c>
    </row>
    <row r="38" spans="1:5" ht="31.5">
      <c r="A38" s="323">
        <v>1105</v>
      </c>
      <c r="B38" s="310" t="s">
        <v>387</v>
      </c>
      <c r="C38" s="311">
        <f>'Пр. 7'!G87</f>
        <v>100000</v>
      </c>
      <c r="D38" s="311">
        <f>Пр.8!G71</f>
        <v>100000</v>
      </c>
      <c r="E38" s="311">
        <f>Пр.8!H71</f>
        <v>100000</v>
      </c>
    </row>
    <row r="39" spans="1:5" ht="14.25" customHeight="1" thickBot="1">
      <c r="A39" s="312"/>
      <c r="B39" s="196"/>
      <c r="C39" s="324"/>
      <c r="D39" s="324"/>
      <c r="E39" s="324"/>
    </row>
    <row r="40" spans="1:5" s="244" customFormat="1" ht="16.5" thickBot="1">
      <c r="A40" s="325"/>
      <c r="B40" s="326" t="s">
        <v>145</v>
      </c>
      <c r="C40" s="327">
        <f>C14+C20+C22+C25+C29+C33+C35+C37</f>
        <v>31808546.649999999</v>
      </c>
      <c r="D40" s="327">
        <f>D14+D20+D22+D25+D29+D33+D35+D37</f>
        <v>17905000</v>
      </c>
      <c r="E40" s="327">
        <f>E14+E20+E22+E25+E29+E33+E35+E37</f>
        <v>17740000</v>
      </c>
    </row>
    <row r="41" spans="1:5" ht="15" customHeight="1">
      <c r="A41" s="328"/>
      <c r="B41" s="236"/>
      <c r="C41" s="329"/>
      <c r="D41" s="329"/>
      <c r="E41" s="329"/>
    </row>
    <row r="42" spans="1:5" ht="15" customHeight="1">
      <c r="A42" s="328"/>
      <c r="B42" s="236"/>
      <c r="C42" s="329"/>
      <c r="D42" s="329"/>
      <c r="E42" s="329"/>
    </row>
    <row r="43" spans="1:5" ht="15" customHeight="1">
      <c r="A43" s="328"/>
      <c r="B43" s="236"/>
      <c r="C43" s="329"/>
      <c r="D43" s="329"/>
      <c r="E43" s="329"/>
    </row>
    <row r="44" spans="1:5" ht="15" customHeight="1">
      <c r="A44" s="328"/>
      <c r="B44" s="236"/>
      <c r="C44" s="329"/>
      <c r="D44" s="329"/>
      <c r="E44" s="329"/>
    </row>
    <row r="45" spans="1:5" ht="15" customHeight="1">
      <c r="A45" s="328"/>
      <c r="B45" s="236"/>
      <c r="C45" s="329"/>
      <c r="D45" s="329"/>
      <c r="E45" s="329"/>
    </row>
    <row r="46" spans="1:5" ht="15" customHeight="1">
      <c r="A46" s="328"/>
      <c r="B46" s="236"/>
      <c r="C46" s="329"/>
      <c r="D46" s="329"/>
      <c r="E46" s="329"/>
    </row>
    <row r="47" spans="1:5" ht="15" customHeight="1">
      <c r="A47" s="328"/>
      <c r="B47" s="236"/>
      <c r="C47" s="330"/>
      <c r="D47" s="330"/>
      <c r="E47" s="330"/>
    </row>
    <row r="48" spans="1:5" ht="15.75">
      <c r="A48" s="331"/>
      <c r="B48" s="332"/>
      <c r="C48" s="333"/>
      <c r="D48" s="333"/>
      <c r="E48" s="333"/>
    </row>
    <row r="49" spans="1:5" ht="15.75">
      <c r="A49" s="331"/>
      <c r="B49" s="332"/>
      <c r="C49" s="333"/>
      <c r="D49" s="333"/>
      <c r="E49" s="333"/>
    </row>
    <row r="50" spans="1:5" ht="15.75">
      <c r="A50" s="331"/>
      <c r="B50" s="332"/>
      <c r="C50" s="333"/>
      <c r="D50" s="333"/>
      <c r="E50" s="333"/>
    </row>
    <row r="51" spans="1:5" ht="15.75">
      <c r="A51" s="334"/>
      <c r="B51" s="335"/>
      <c r="C51" s="336"/>
      <c r="D51" s="336"/>
      <c r="E51" s="336"/>
    </row>
    <row r="52" spans="1:5" ht="15.75">
      <c r="A52" s="334"/>
      <c r="B52" s="335"/>
      <c r="C52" s="336"/>
      <c r="D52" s="336"/>
      <c r="E52" s="336"/>
    </row>
    <row r="53" spans="1:5" ht="15.75">
      <c r="A53" s="334"/>
      <c r="B53" s="335"/>
      <c r="C53" s="336"/>
      <c r="D53" s="336"/>
      <c r="E53" s="336"/>
    </row>
    <row r="54" spans="1:5" ht="15.75">
      <c r="A54" s="334"/>
      <c r="B54" s="335"/>
      <c r="C54" s="336"/>
      <c r="D54" s="336"/>
      <c r="E54" s="336"/>
    </row>
    <row r="55" spans="1:5" ht="15.75">
      <c r="A55" s="334"/>
      <c r="B55" s="335"/>
      <c r="C55" s="336"/>
      <c r="D55" s="336"/>
      <c r="E55" s="336"/>
    </row>
    <row r="56" spans="1:5" ht="15.75">
      <c r="A56" s="334"/>
      <c r="B56" s="335"/>
      <c r="C56" s="336"/>
      <c r="D56" s="336"/>
      <c r="E56" s="336"/>
    </row>
    <row r="57" spans="1:5" ht="15.75">
      <c r="A57" s="334"/>
      <c r="B57" s="335"/>
      <c r="C57" s="336"/>
      <c r="D57" s="336"/>
      <c r="E57" s="336"/>
    </row>
    <row r="58" spans="1:5" ht="15.75">
      <c r="A58" s="334"/>
      <c r="B58" s="335"/>
      <c r="C58" s="336"/>
      <c r="D58" s="336"/>
      <c r="E58" s="336"/>
    </row>
    <row r="59" spans="1:5" ht="15.75">
      <c r="A59" s="334"/>
      <c r="B59" s="335"/>
      <c r="C59" s="336"/>
      <c r="D59" s="336"/>
      <c r="E59" s="336"/>
    </row>
    <row r="60" spans="1:5" ht="15.75">
      <c r="A60" s="334"/>
      <c r="B60" s="335"/>
      <c r="C60" s="336"/>
      <c r="D60" s="336"/>
      <c r="E60" s="336"/>
    </row>
    <row r="61" spans="1:5" ht="15.75">
      <c r="A61" s="334"/>
      <c r="B61" s="335"/>
      <c r="C61" s="336"/>
      <c r="D61" s="336"/>
      <c r="E61" s="336"/>
    </row>
    <row r="62" spans="1:5" ht="15.75">
      <c r="A62" s="334"/>
      <c r="B62" s="335"/>
      <c r="C62" s="336"/>
      <c r="D62" s="336"/>
      <c r="E62" s="336"/>
    </row>
    <row r="63" spans="1:5" ht="15.75">
      <c r="A63" s="334"/>
      <c r="B63" s="335"/>
      <c r="C63" s="336"/>
      <c r="D63" s="336"/>
      <c r="E63" s="336"/>
    </row>
    <row r="64" spans="1:5" ht="15.75">
      <c r="A64" s="334"/>
      <c r="B64" s="335"/>
      <c r="C64" s="336"/>
      <c r="D64" s="336"/>
      <c r="E64" s="336"/>
    </row>
    <row r="65" spans="1:5" ht="15.75">
      <c r="A65" s="334"/>
      <c r="B65" s="335"/>
      <c r="C65" s="336"/>
      <c r="D65" s="336"/>
      <c r="E65" s="336"/>
    </row>
    <row r="66" spans="1:5" ht="15.75">
      <c r="A66" s="334"/>
      <c r="B66" s="335"/>
      <c r="C66" s="336"/>
      <c r="D66" s="336"/>
      <c r="E66" s="336"/>
    </row>
    <row r="67" spans="1:5" ht="15.75">
      <c r="A67" s="334"/>
      <c r="B67" s="335"/>
      <c r="C67" s="336"/>
      <c r="D67" s="336"/>
      <c r="E67" s="336"/>
    </row>
    <row r="68" spans="1:5" ht="15.75">
      <c r="A68" s="334"/>
      <c r="B68" s="335"/>
      <c r="C68" s="336"/>
      <c r="D68" s="336"/>
      <c r="E68" s="336"/>
    </row>
    <row r="69" spans="1:5" ht="15.75">
      <c r="A69" s="334"/>
      <c r="B69" s="335"/>
      <c r="C69" s="336"/>
      <c r="D69" s="336"/>
      <c r="E69" s="336"/>
    </row>
    <row r="70" spans="1:5" ht="15.75">
      <c r="A70" s="334"/>
      <c r="B70" s="335"/>
      <c r="C70" s="336"/>
      <c r="D70" s="336"/>
      <c r="E70" s="336"/>
    </row>
    <row r="71" spans="1:5" ht="15.75">
      <c r="A71" s="334"/>
      <c r="B71" s="335"/>
      <c r="C71" s="336"/>
      <c r="D71" s="336"/>
      <c r="E71" s="336"/>
    </row>
    <row r="72" spans="1:5" ht="15.75">
      <c r="A72" s="334"/>
      <c r="B72" s="335"/>
      <c r="C72" s="336"/>
      <c r="D72" s="336"/>
      <c r="E72" s="336"/>
    </row>
    <row r="73" spans="1:5" ht="15.75">
      <c r="A73" s="337"/>
      <c r="B73" s="335"/>
      <c r="C73" s="337"/>
      <c r="D73" s="337"/>
      <c r="E73" s="337"/>
    </row>
    <row r="74" spans="1:5" ht="15.75">
      <c r="A74" s="337"/>
      <c r="B74" s="335"/>
      <c r="C74" s="337"/>
      <c r="D74" s="337"/>
      <c r="E74" s="337"/>
    </row>
    <row r="75" spans="1:5" ht="15.75">
      <c r="A75" s="337"/>
      <c r="B75" s="335"/>
      <c r="C75" s="337"/>
      <c r="D75" s="337"/>
      <c r="E75" s="337"/>
    </row>
    <row r="76" spans="1:5" ht="15.75">
      <c r="A76" s="337"/>
      <c r="B76" s="335"/>
      <c r="C76" s="337"/>
      <c r="D76" s="337"/>
      <c r="E76" s="337"/>
    </row>
    <row r="77" spans="1:5" ht="15.75">
      <c r="A77" s="337"/>
      <c r="B77" s="335"/>
      <c r="C77" s="337"/>
      <c r="D77" s="337"/>
      <c r="E77" s="337"/>
    </row>
    <row r="78" spans="1:5" ht="15.75">
      <c r="A78" s="337"/>
      <c r="B78" s="335"/>
      <c r="C78" s="337"/>
      <c r="D78" s="337"/>
      <c r="E78" s="337"/>
    </row>
    <row r="79" spans="1:5" ht="15.75">
      <c r="A79" s="337"/>
      <c r="B79" s="335"/>
      <c r="C79" s="337"/>
      <c r="D79" s="337"/>
      <c r="E79" s="337"/>
    </row>
    <row r="80" spans="1:5" ht="15.75">
      <c r="A80" s="337"/>
      <c r="B80" s="335"/>
      <c r="C80" s="337"/>
      <c r="D80" s="337"/>
      <c r="E80" s="337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66" t="s">
        <v>132</v>
      </c>
      <c r="C1" s="466"/>
      <c r="D1" s="466"/>
    </row>
    <row r="2" spans="1:4" ht="15.75">
      <c r="B2" s="467" t="s">
        <v>33</v>
      </c>
      <c r="C2" s="467"/>
      <c r="D2" s="467"/>
    </row>
    <row r="3" spans="1:4" ht="15.75">
      <c r="B3" s="467" t="s">
        <v>109</v>
      </c>
      <c r="C3" s="467"/>
      <c r="D3" s="467"/>
    </row>
    <row r="4" spans="1:4" ht="15.75">
      <c r="B4" s="467" t="s">
        <v>27</v>
      </c>
      <c r="C4" s="467"/>
      <c r="D4" s="467"/>
    </row>
    <row r="5" spans="1:4" ht="13.5" customHeight="1">
      <c r="B5" s="467" t="s">
        <v>28</v>
      </c>
      <c r="C5" s="467"/>
      <c r="D5" s="467"/>
    </row>
    <row r="6" spans="1:4" ht="15.75">
      <c r="B6" s="467" t="s">
        <v>563</v>
      </c>
      <c r="C6" s="467"/>
      <c r="D6" s="467"/>
    </row>
    <row r="8" spans="1:4" ht="32.25" customHeight="1">
      <c r="A8" s="464" t="s">
        <v>546</v>
      </c>
      <c r="B8" s="464"/>
      <c r="C8" s="465"/>
      <c r="D8" s="465"/>
    </row>
    <row r="10" spans="1:4" ht="31.5" customHeight="1">
      <c r="A10" s="3" t="s">
        <v>90</v>
      </c>
      <c r="B10" s="445" t="s">
        <v>91</v>
      </c>
      <c r="C10" s="446"/>
      <c r="D10" s="447"/>
    </row>
    <row r="11" spans="1:4" ht="15.75">
      <c r="A11" s="3"/>
      <c r="B11" s="56" t="s">
        <v>345</v>
      </c>
      <c r="C11" s="56" t="s">
        <v>428</v>
      </c>
      <c r="D11" s="56" t="s">
        <v>534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G23" sqref="G23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66" t="s">
        <v>146</v>
      </c>
      <c r="F1" s="466"/>
      <c r="G1" s="466"/>
      <c r="H1" s="466"/>
    </row>
    <row r="2" spans="1:8" ht="15.75">
      <c r="E2" s="467" t="s">
        <v>33</v>
      </c>
      <c r="F2" s="467"/>
      <c r="G2" s="467"/>
      <c r="H2" s="467"/>
    </row>
    <row r="3" spans="1:8" ht="15.75">
      <c r="E3" s="467" t="s">
        <v>109</v>
      </c>
      <c r="F3" s="467"/>
      <c r="G3" s="467"/>
      <c r="H3" s="467"/>
    </row>
    <row r="4" spans="1:8" ht="15.75">
      <c r="E4" s="467" t="s">
        <v>27</v>
      </c>
      <c r="F4" s="467"/>
      <c r="G4" s="467"/>
      <c r="H4" s="467"/>
    </row>
    <row r="5" spans="1:8" ht="15.75">
      <c r="E5" s="467" t="s">
        <v>28</v>
      </c>
      <c r="F5" s="467"/>
      <c r="G5" s="467"/>
      <c r="H5" s="467"/>
    </row>
    <row r="6" spans="1:8" ht="15.75">
      <c r="E6" s="467" t="s">
        <v>563</v>
      </c>
      <c r="F6" s="467"/>
      <c r="G6" s="467"/>
      <c r="H6" s="467"/>
    </row>
    <row r="8" spans="1:8" ht="63" customHeight="1">
      <c r="A8" s="448" t="s">
        <v>547</v>
      </c>
      <c r="B8" s="465"/>
      <c r="C8" s="465"/>
      <c r="D8" s="465"/>
      <c r="E8" s="465"/>
      <c r="F8" s="465"/>
      <c r="G8" s="465"/>
      <c r="H8" s="465"/>
    </row>
    <row r="9" spans="1:8" ht="30.75" customHeight="1">
      <c r="A9" s="448" t="s">
        <v>548</v>
      </c>
      <c r="B9" s="448"/>
      <c r="C9" s="448"/>
      <c r="D9" s="448"/>
      <c r="E9" s="448"/>
      <c r="F9" s="448"/>
      <c r="G9" s="448"/>
      <c r="H9" s="465"/>
    </row>
    <row r="11" spans="1:8" ht="63" customHeight="1">
      <c r="A11" s="475" t="s">
        <v>106</v>
      </c>
      <c r="B11" s="475" t="s">
        <v>99</v>
      </c>
      <c r="C11" s="475" t="s">
        <v>105</v>
      </c>
      <c r="D11" s="22" t="s">
        <v>104</v>
      </c>
      <c r="E11" s="475" t="s">
        <v>103</v>
      </c>
      <c r="F11" s="475" t="s">
        <v>102</v>
      </c>
      <c r="G11" s="475" t="s">
        <v>101</v>
      </c>
      <c r="H11" s="475"/>
    </row>
    <row r="12" spans="1:8" ht="47.25">
      <c r="A12" s="475"/>
      <c r="B12" s="475"/>
      <c r="C12" s="475"/>
      <c r="D12" s="22" t="s">
        <v>100</v>
      </c>
      <c r="E12" s="475"/>
      <c r="F12" s="475"/>
      <c r="G12" s="475"/>
      <c r="H12" s="475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476">
        <v>7</v>
      </c>
      <c r="H13" s="476"/>
    </row>
    <row r="14" spans="1:8" ht="15.75">
      <c r="A14" s="21"/>
      <c r="B14" s="21"/>
      <c r="C14" s="21"/>
      <c r="D14" s="21"/>
      <c r="E14" s="21"/>
      <c r="F14" s="21"/>
      <c r="G14" s="476"/>
      <c r="H14" s="477"/>
    </row>
    <row r="16" spans="1:8" ht="47.25" customHeight="1">
      <c r="A16" s="448" t="s">
        <v>549</v>
      </c>
      <c r="B16" s="448"/>
      <c r="C16" s="448"/>
      <c r="D16" s="448"/>
      <c r="E16" s="448"/>
      <c r="F16" s="448"/>
      <c r="G16" s="448"/>
      <c r="H16" s="465"/>
    </row>
    <row r="18" spans="1:8" ht="68.25" customHeight="1">
      <c r="A18" s="468" t="s">
        <v>125</v>
      </c>
      <c r="B18" s="468"/>
      <c r="C18" s="468"/>
      <c r="D18" s="475" t="s">
        <v>124</v>
      </c>
      <c r="E18" s="475"/>
      <c r="F18" s="475"/>
      <c r="G18" s="475"/>
      <c r="H18" s="475"/>
    </row>
    <row r="19" spans="1:8" ht="15.75" customHeight="1">
      <c r="A19" s="468"/>
      <c r="B19" s="468"/>
      <c r="C19" s="468"/>
      <c r="D19" s="292" t="s">
        <v>345</v>
      </c>
      <c r="E19" s="469" t="s">
        <v>428</v>
      </c>
      <c r="F19" s="470"/>
      <c r="G19" s="468" t="s">
        <v>534</v>
      </c>
      <c r="H19" s="468"/>
    </row>
    <row r="20" spans="1:8" ht="50.25" customHeight="1">
      <c r="A20" s="472" t="s">
        <v>107</v>
      </c>
      <c r="B20" s="473"/>
      <c r="C20" s="474"/>
      <c r="D20" s="27">
        <v>0</v>
      </c>
      <c r="E20" s="471">
        <v>0</v>
      </c>
      <c r="F20" s="471"/>
      <c r="G20" s="471">
        <v>0</v>
      </c>
      <c r="H20" s="471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12" sqref="B12"/>
    </sheetView>
  </sheetViews>
  <sheetFormatPr defaultRowHeight="18.75"/>
  <cols>
    <col min="1" max="1" width="23.7109375" style="131" customWidth="1"/>
    <col min="2" max="2" width="26.42578125" style="131" customWidth="1"/>
    <col min="3" max="3" width="19.140625" customWidth="1"/>
  </cols>
  <sheetData>
    <row r="2" spans="1:3" ht="77.25" customHeight="1">
      <c r="A2" s="478" t="s">
        <v>347</v>
      </c>
      <c r="B2" s="478"/>
    </row>
    <row r="3" spans="1:3">
      <c r="A3" s="293" t="s">
        <v>428</v>
      </c>
      <c r="B3" s="293" t="s">
        <v>534</v>
      </c>
    </row>
    <row r="5" spans="1:3">
      <c r="A5" s="134">
        <f>Пр.8!G15+Пр.8!G18+Пр.8!G19+Пр.8!G24+Пр.8!G26+Пр.8!G27+Пр.8!G34+Пр.8!G48+Пр.8!G49+Пр.8!G57+Пр.8!G59+Пр.8!G61+Пр.8!G72+Пр.8!G74</f>
        <v>12850191.120000001</v>
      </c>
      <c r="B5" s="134">
        <f>Пр.8!H15+Пр.8!H18+Пр.8!H19+Пр.8!H24+Пр.8!H26+Пр.8!H27+Пр.8!H34+Пр.8!H48+Пр.8!H49+Пр.8!H57+Пр.8!H59+Пр.8!H61+Пр.8!H72+Пр.8!H74</f>
        <v>12714282.4</v>
      </c>
    </row>
    <row r="7" spans="1:3">
      <c r="A7" s="132">
        <v>2.5000000000000001E-2</v>
      </c>
      <c r="B7" s="133">
        <v>0.05</v>
      </c>
      <c r="C7" s="87" t="s">
        <v>405</v>
      </c>
    </row>
    <row r="8" spans="1:3">
      <c r="C8" s="87"/>
    </row>
    <row r="9" spans="1:3">
      <c r="A9" s="478" t="s">
        <v>348</v>
      </c>
      <c r="B9" s="478"/>
      <c r="C9" s="87"/>
    </row>
    <row r="10" spans="1:3">
      <c r="C10" s="87"/>
    </row>
    <row r="11" spans="1:3">
      <c r="A11" s="134">
        <f>A5*A7</f>
        <v>321254.77800000005</v>
      </c>
      <c r="B11" s="134">
        <f>B5*B7</f>
        <v>635714.12000000011</v>
      </c>
      <c r="C11" s="87" t="s">
        <v>403</v>
      </c>
    </row>
    <row r="12" spans="1:3">
      <c r="A12" s="150">
        <v>330000</v>
      </c>
      <c r="B12" s="150">
        <v>650000</v>
      </c>
      <c r="C12" s="87" t="s">
        <v>404</v>
      </c>
    </row>
    <row r="14" spans="1:3" ht="37.5">
      <c r="A14" s="145" t="s">
        <v>402</v>
      </c>
    </row>
    <row r="15" spans="1:3">
      <c r="A15" s="145">
        <v>2022</v>
      </c>
      <c r="B15" s="145">
        <v>2023</v>
      </c>
      <c r="C15" s="148">
        <v>2024</v>
      </c>
    </row>
    <row r="16" spans="1:3">
      <c r="A16" s="149">
        <f>'Пр. 2'!C90-'Пр. 7'!G90</f>
        <v>-1259662.3900000006</v>
      </c>
      <c r="B16" s="147">
        <f>'Пр. 2'!D90-Пр.8!G75-у.у!A12</f>
        <v>0</v>
      </c>
      <c r="C16" s="147">
        <f>'Пр. 2'!E90-Пр.8!H75-B12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64"/>
  <sheetViews>
    <sheetView workbookViewId="0">
      <selection activeCell="B21" sqref="B21"/>
    </sheetView>
  </sheetViews>
  <sheetFormatPr defaultRowHeight="15"/>
  <cols>
    <col min="1" max="1" width="7.28515625" style="110" customWidth="1"/>
    <col min="2" max="2" width="135.140625" style="110" customWidth="1"/>
    <col min="3" max="3" width="14" style="110" customWidth="1"/>
    <col min="4" max="4" width="13.85546875" style="110" customWidth="1"/>
    <col min="5" max="5" width="17" style="110" customWidth="1"/>
    <col min="6" max="6" width="14.5703125" style="169" customWidth="1"/>
    <col min="7" max="7" width="5.42578125" style="169" customWidth="1"/>
    <col min="8" max="8" width="9.140625" customWidth="1"/>
    <col min="9" max="9" width="12.140625" customWidth="1"/>
    <col min="10" max="10" width="4.28515625" style="406" customWidth="1"/>
    <col min="11" max="11" width="11.42578125" bestFit="1" customWidth="1"/>
  </cols>
  <sheetData>
    <row r="1" spans="2:11" ht="15.75">
      <c r="C1" s="228">
        <v>2022</v>
      </c>
      <c r="D1" s="228">
        <v>2023</v>
      </c>
      <c r="E1" s="228">
        <v>2024</v>
      </c>
    </row>
    <row r="2" spans="2:11">
      <c r="B2" s="229" t="s">
        <v>169</v>
      </c>
    </row>
    <row r="3" spans="2:11" ht="15.75">
      <c r="B3" s="230" t="s">
        <v>21</v>
      </c>
      <c r="C3" s="100">
        <v>6690300</v>
      </c>
      <c r="D3" s="100">
        <v>6203100</v>
      </c>
      <c r="E3" s="295">
        <f>D3</f>
        <v>6203100</v>
      </c>
      <c r="F3" s="170"/>
      <c r="G3" s="170"/>
      <c r="J3" s="406" t="s">
        <v>575</v>
      </c>
      <c r="K3" s="30">
        <v>787788</v>
      </c>
    </row>
    <row r="4" spans="2:11" ht="15.75">
      <c r="B4" s="231" t="s">
        <v>108</v>
      </c>
      <c r="C4" s="99">
        <v>218430.3</v>
      </c>
      <c r="D4" s="100"/>
      <c r="E4" s="100"/>
      <c r="J4" s="406" t="s">
        <v>576</v>
      </c>
      <c r="K4" s="30">
        <v>893700</v>
      </c>
    </row>
    <row r="5" spans="2:11" ht="31.5">
      <c r="B5" s="182" t="s">
        <v>22</v>
      </c>
      <c r="C5" s="99">
        <v>238850</v>
      </c>
      <c r="D5" s="99">
        <v>246500</v>
      </c>
      <c r="E5" s="99">
        <v>254900</v>
      </c>
      <c r="F5" s="170">
        <f>SUM(C5:E5)</f>
        <v>740250</v>
      </c>
      <c r="G5" s="170"/>
      <c r="H5" s="30"/>
      <c r="I5" s="30"/>
      <c r="J5" s="406" t="s">
        <v>577</v>
      </c>
      <c r="K5" s="30">
        <v>166692</v>
      </c>
    </row>
    <row r="6" spans="2:11" ht="15.75">
      <c r="B6" s="182"/>
      <c r="C6" s="99">
        <v>170000</v>
      </c>
      <c r="D6" s="99">
        <v>170000</v>
      </c>
      <c r="E6" s="99">
        <v>170000</v>
      </c>
      <c r="H6" s="404" t="s">
        <v>574</v>
      </c>
      <c r="I6" s="405" t="s">
        <v>264</v>
      </c>
      <c r="J6" s="405">
        <v>111</v>
      </c>
      <c r="K6" s="30">
        <f>K3+K4+K5</f>
        <v>1848180</v>
      </c>
    </row>
    <row r="7" spans="2:11" ht="15.75">
      <c r="B7" s="182"/>
      <c r="C7" s="99">
        <v>51000</v>
      </c>
      <c r="D7" s="99">
        <v>51000</v>
      </c>
      <c r="E7" s="99">
        <v>51000</v>
      </c>
      <c r="H7" s="404"/>
      <c r="I7" s="404"/>
      <c r="J7" s="405">
        <v>119</v>
      </c>
      <c r="K7" s="30">
        <f>K6*0.302</f>
        <v>558150.36</v>
      </c>
    </row>
    <row r="8" spans="2:11" ht="15.75">
      <c r="B8" s="182"/>
      <c r="C8" s="100">
        <f>C5-C6-C7</f>
        <v>17850</v>
      </c>
      <c r="D8" s="100">
        <f>D5-D6-D7</f>
        <v>25500</v>
      </c>
      <c r="E8" s="100">
        <f>E5-E6-E7</f>
        <v>33900</v>
      </c>
      <c r="K8" s="412">
        <f>K6+K7</f>
        <v>2406330.36</v>
      </c>
    </row>
    <row r="9" spans="2:11" ht="47.25">
      <c r="B9" s="232" t="s">
        <v>406</v>
      </c>
      <c r="C9" s="99">
        <v>929382</v>
      </c>
      <c r="D9" s="99"/>
      <c r="E9" s="99"/>
      <c r="F9" s="198"/>
      <c r="G9" s="199"/>
    </row>
    <row r="10" spans="2:11" ht="15.75">
      <c r="B10" s="232" t="s">
        <v>217</v>
      </c>
      <c r="C10" s="99">
        <f>C9*100/130.2</f>
        <v>713811.05990783416</v>
      </c>
      <c r="D10" s="99"/>
      <c r="E10" s="99"/>
    </row>
    <row r="11" spans="2:11" ht="15.75">
      <c r="B11" s="232" t="s">
        <v>218</v>
      </c>
      <c r="C11" s="99">
        <f>C9-C10</f>
        <v>215570.94009216584</v>
      </c>
      <c r="D11" s="99"/>
      <c r="E11" s="99"/>
    </row>
    <row r="12" spans="2:11" ht="15.75">
      <c r="B12" s="232" t="s">
        <v>420</v>
      </c>
      <c r="C12" s="99">
        <v>0</v>
      </c>
      <c r="D12" s="99"/>
      <c r="E12" s="99"/>
    </row>
    <row r="13" spans="2:11" ht="15.75">
      <c r="B13" s="232"/>
      <c r="C13" s="99"/>
      <c r="D13" s="99"/>
      <c r="E13" s="99"/>
    </row>
    <row r="14" spans="2:11" s="110" customFormat="1" ht="31.5">
      <c r="B14" s="232" t="s">
        <v>568</v>
      </c>
      <c r="C14" s="99">
        <v>4733005</v>
      </c>
      <c r="D14" s="99"/>
      <c r="E14" s="99"/>
      <c r="F14" s="397"/>
      <c r="G14" s="397"/>
      <c r="J14" s="403"/>
    </row>
    <row r="15" spans="2:11" ht="15.75">
      <c r="B15" s="232"/>
      <c r="C15" s="99"/>
      <c r="D15" s="99"/>
      <c r="E15" s="99"/>
    </row>
    <row r="16" spans="2:11" ht="31.5">
      <c r="B16" s="241" t="s">
        <v>492</v>
      </c>
      <c r="C16" s="242">
        <v>0</v>
      </c>
      <c r="D16" s="242"/>
      <c r="E16" s="242"/>
    </row>
    <row r="17" spans="1:10" ht="15.75">
      <c r="B17" s="232"/>
      <c r="C17" s="99"/>
      <c r="D17" s="99"/>
      <c r="E17" s="99"/>
    </row>
    <row r="18" spans="1:10" ht="56.25">
      <c r="B18" s="280" t="s">
        <v>24</v>
      </c>
      <c r="C18" s="281">
        <f>C20+C28+C32+C36+C38+C40+C42+C44+C46+C48+C50+C52+C54+C56+C58+C60+C62</f>
        <v>10037193.289999999</v>
      </c>
      <c r="D18" s="281">
        <f>D20+D28+D32+D36+D38+D40+D42+D44+D46+D48+D50+D52+D54+D56+D58+D60+D62</f>
        <v>4030817.6</v>
      </c>
      <c r="E18" s="281">
        <f>E20+E28+E32+E36+E38+E40+E42+E44+E46+E48+E50+E52+E54+E56+E58+E60+E62</f>
        <v>4030817.6</v>
      </c>
      <c r="F18" s="170">
        <f>SUM(C18:E18)</f>
        <v>18098828.489999998</v>
      </c>
      <c r="G18" s="170"/>
      <c r="H18" s="30"/>
      <c r="I18" s="30"/>
    </row>
    <row r="19" spans="1:10" s="152" customFormat="1" ht="9.75" customHeight="1">
      <c r="A19" s="235"/>
      <c r="B19" s="109"/>
      <c r="C19" s="233"/>
      <c r="D19" s="234"/>
      <c r="E19" s="234"/>
      <c r="F19" s="172"/>
      <c r="G19" s="173"/>
      <c r="J19" s="407"/>
    </row>
    <row r="20" spans="1:10" s="26" customFormat="1" ht="17.25" customHeight="1">
      <c r="A20" s="107"/>
      <c r="B20" s="282" t="s">
        <v>221</v>
      </c>
      <c r="C20" s="284">
        <v>1759699.56</v>
      </c>
      <c r="D20" s="284">
        <v>817300.6</v>
      </c>
      <c r="E20" s="284">
        <v>817300.6</v>
      </c>
      <c r="F20" s="298"/>
      <c r="G20" s="171"/>
      <c r="J20" s="408"/>
    </row>
    <row r="21" spans="1:10" ht="18.75">
      <c r="B21" s="285" t="s">
        <v>217</v>
      </c>
      <c r="C21" s="286">
        <f>F21*100/130.2</f>
        <v>509508.11059907847</v>
      </c>
      <c r="D21" s="286">
        <f>C21</f>
        <v>509508.11059907847</v>
      </c>
      <c r="E21" s="286">
        <f>C21</f>
        <v>509508.11059907847</v>
      </c>
      <c r="F21" s="299">
        <v>663379.56000000006</v>
      </c>
      <c r="G21" s="170"/>
      <c r="H21" s="30"/>
      <c r="I21" s="170"/>
    </row>
    <row r="22" spans="1:10" ht="15.75">
      <c r="B22" s="285" t="s">
        <v>218</v>
      </c>
      <c r="C22" s="286">
        <f>F21-C21</f>
        <v>153871.44940092159</v>
      </c>
      <c r="D22" s="286">
        <f>C22</f>
        <v>153871.44940092159</v>
      </c>
      <c r="E22" s="286">
        <f t="shared" ref="E22" si="0">C22</f>
        <v>153871.44940092159</v>
      </c>
      <c r="F22" s="170"/>
      <c r="G22" s="170"/>
      <c r="H22" s="46"/>
      <c r="I22" s="170"/>
    </row>
    <row r="23" spans="1:10" ht="15.75">
      <c r="B23" s="300" t="s">
        <v>559</v>
      </c>
      <c r="C23" s="286">
        <f>C20-C21-C22</f>
        <v>1096320</v>
      </c>
      <c r="D23" s="286">
        <f>D20-D21-D22-D24</f>
        <v>153921.03999999992</v>
      </c>
      <c r="E23" s="286">
        <f>E20-E21-E22-E24</f>
        <v>153921.03999999992</v>
      </c>
      <c r="F23" s="170"/>
      <c r="G23" s="170"/>
      <c r="H23" s="46"/>
      <c r="I23" s="170"/>
    </row>
    <row r="24" spans="1:10" ht="15.75">
      <c r="B24" s="306" t="s">
        <v>560</v>
      </c>
      <c r="C24" s="286">
        <v>1000000</v>
      </c>
      <c r="D24" s="286"/>
      <c r="E24" s="286"/>
      <c r="F24" s="170"/>
      <c r="G24" s="170"/>
    </row>
    <row r="25" spans="1:10" ht="15.75">
      <c r="B25" s="306" t="s">
        <v>561</v>
      </c>
      <c r="C25" s="286">
        <v>74320</v>
      </c>
      <c r="D25" s="286"/>
      <c r="E25" s="286"/>
      <c r="F25" s="170"/>
      <c r="G25" s="170"/>
    </row>
    <row r="26" spans="1:10" ht="15.75">
      <c r="B26" s="306" t="s">
        <v>562</v>
      </c>
      <c r="C26" s="286">
        <v>22000</v>
      </c>
      <c r="D26" s="286"/>
      <c r="E26" s="286"/>
      <c r="F26" s="170"/>
      <c r="G26" s="170"/>
    </row>
    <row r="27" spans="1:10" s="31" customFormat="1" ht="9" customHeight="1">
      <c r="A27" s="189"/>
      <c r="B27" s="111"/>
      <c r="C27" s="99"/>
      <c r="D27" s="99"/>
      <c r="E27" s="99"/>
      <c r="F27" s="174"/>
      <c r="G27" s="174"/>
      <c r="J27" s="70"/>
    </row>
    <row r="28" spans="1:10" s="26" customFormat="1" ht="31.5">
      <c r="A28" s="107"/>
      <c r="B28" s="282" t="s">
        <v>216</v>
      </c>
      <c r="C28" s="284">
        <v>485003.25</v>
      </c>
      <c r="D28" s="288"/>
      <c r="E28" s="288"/>
      <c r="F28" s="151"/>
      <c r="G28" s="171"/>
      <c r="J28" s="408"/>
    </row>
    <row r="29" spans="1:10" ht="15.75">
      <c r="B29" s="285" t="s">
        <v>217</v>
      </c>
      <c r="C29" s="286">
        <f>C28*100/130.2</f>
        <v>372506.33640552999</v>
      </c>
      <c r="D29" s="287"/>
      <c r="E29" s="287"/>
      <c r="G29" s="170"/>
    </row>
    <row r="30" spans="1:10" ht="15.75">
      <c r="B30" s="285" t="s">
        <v>218</v>
      </c>
      <c r="C30" s="286">
        <f>C28-C29</f>
        <v>112496.91359447001</v>
      </c>
      <c r="D30" s="287"/>
      <c r="E30" s="287"/>
      <c r="G30" s="170"/>
    </row>
    <row r="31" spans="1:10" s="31" customFormat="1" ht="9.75" customHeight="1">
      <c r="A31" s="189"/>
      <c r="B31" s="111"/>
      <c r="C31" s="99"/>
      <c r="D31" s="100"/>
      <c r="E31" s="100"/>
      <c r="F31" s="175"/>
      <c r="G31" s="174"/>
      <c r="J31" s="70"/>
    </row>
    <row r="32" spans="1:10" s="26" customFormat="1" ht="63">
      <c r="A32" s="107"/>
      <c r="B32" s="282" t="s">
        <v>219</v>
      </c>
      <c r="C32" s="283">
        <v>25526.48</v>
      </c>
      <c r="D32" s="284">
        <f t="shared" ref="D32:E32" si="1">D33+D34</f>
        <v>0</v>
      </c>
      <c r="E32" s="284">
        <f t="shared" si="1"/>
        <v>0</v>
      </c>
      <c r="F32" s="176"/>
      <c r="G32" s="171"/>
      <c r="J32" s="408"/>
    </row>
    <row r="33" spans="1:11" s="29" customFormat="1" ht="15.75">
      <c r="A33" s="110"/>
      <c r="B33" s="285" t="s">
        <v>217</v>
      </c>
      <c r="C33" s="286">
        <f>C32*100/130.2</f>
        <v>19605.591397849465</v>
      </c>
      <c r="D33" s="287"/>
      <c r="E33" s="287"/>
      <c r="F33" s="177"/>
      <c r="G33" s="170"/>
      <c r="J33" s="409"/>
    </row>
    <row r="34" spans="1:11" s="29" customFormat="1" ht="15.75">
      <c r="A34" s="110"/>
      <c r="B34" s="285" t="s">
        <v>218</v>
      </c>
      <c r="C34" s="286">
        <f>C32-C33</f>
        <v>5920.888602150535</v>
      </c>
      <c r="D34" s="287"/>
      <c r="E34" s="287"/>
      <c r="F34" s="177"/>
      <c r="G34" s="170"/>
      <c r="J34" s="409"/>
    </row>
    <row r="35" spans="1:11" s="153" customFormat="1" ht="9.75" customHeight="1">
      <c r="A35" s="189"/>
      <c r="B35" s="111"/>
      <c r="C35" s="99"/>
      <c r="D35" s="100"/>
      <c r="E35" s="100"/>
      <c r="F35" s="178"/>
      <c r="G35" s="174"/>
      <c r="J35" s="410"/>
    </row>
    <row r="36" spans="1:11" s="26" customFormat="1" ht="15.75">
      <c r="A36" s="107"/>
      <c r="B36" s="282" t="s">
        <v>220</v>
      </c>
      <c r="C36" s="284">
        <v>2100000</v>
      </c>
      <c r="D36" s="284">
        <v>1200000</v>
      </c>
      <c r="E36" s="284">
        <v>1200000</v>
      </c>
      <c r="F36" s="176"/>
      <c r="G36" s="171"/>
      <c r="J36" s="408"/>
    </row>
    <row r="37" spans="1:11" s="152" customFormat="1" ht="9.75" customHeight="1">
      <c r="A37" s="235"/>
      <c r="B37" s="109"/>
      <c r="C37" s="233"/>
      <c r="D37" s="233"/>
      <c r="E37" s="233"/>
      <c r="F37" s="179"/>
      <c r="G37" s="173"/>
      <c r="J37" s="407"/>
    </row>
    <row r="38" spans="1:11" s="26" customFormat="1" ht="15.75">
      <c r="A38" s="107"/>
      <c r="B38" s="282" t="s">
        <v>232</v>
      </c>
      <c r="C38" s="284">
        <v>635000</v>
      </c>
      <c r="D38" s="284">
        <v>335000</v>
      </c>
      <c r="E38" s="284">
        <v>335000</v>
      </c>
      <c r="F38" s="176"/>
      <c r="G38" s="171"/>
      <c r="J38" s="408"/>
    </row>
    <row r="39" spans="1:11" s="152" customFormat="1" ht="9.75" customHeight="1">
      <c r="A39" s="235"/>
      <c r="B39" s="109"/>
      <c r="C39" s="233"/>
      <c r="D39" s="234"/>
      <c r="E39" s="234"/>
      <c r="F39" s="179"/>
      <c r="G39" s="173"/>
      <c r="J39" s="407"/>
    </row>
    <row r="40" spans="1:11" s="26" customFormat="1" ht="31.5">
      <c r="A40" s="107"/>
      <c r="B40" s="282" t="s">
        <v>565</v>
      </c>
      <c r="C40" s="284">
        <v>1507005</v>
      </c>
      <c r="D40" s="284">
        <v>357005</v>
      </c>
      <c r="E40" s="284">
        <v>357005</v>
      </c>
      <c r="F40" s="176">
        <f>D40*0.75</f>
        <v>267753.75</v>
      </c>
      <c r="G40" s="171"/>
      <c r="H40" s="46">
        <f>D40-F40</f>
        <v>89251.25</v>
      </c>
      <c r="J40" s="408">
        <v>356992.67</v>
      </c>
      <c r="K40" s="26">
        <f>J40*0.75</f>
        <v>267744.5025</v>
      </c>
    </row>
    <row r="41" spans="1:11" s="152" customFormat="1" ht="15.75">
      <c r="A41" s="235"/>
      <c r="B41" s="111"/>
      <c r="C41" s="99"/>
      <c r="D41" s="99"/>
      <c r="E41" s="99"/>
      <c r="F41" s="179"/>
      <c r="G41" s="173"/>
      <c r="J41" s="407"/>
    </row>
    <row r="42" spans="1:11" s="26" customFormat="1" ht="31.5">
      <c r="A42" s="107"/>
      <c r="B42" s="282" t="s">
        <v>235</v>
      </c>
      <c r="C42" s="284">
        <v>938731</v>
      </c>
      <c r="D42" s="284">
        <v>788731</v>
      </c>
      <c r="E42" s="284">
        <v>788731</v>
      </c>
      <c r="F42" s="176">
        <f>D42*0.75</f>
        <v>591548.25</v>
      </c>
      <c r="G42" s="171"/>
      <c r="H42" s="46">
        <f>D42-F42</f>
        <v>197182.75</v>
      </c>
      <c r="J42" s="411">
        <v>788728</v>
      </c>
      <c r="K42" s="26">
        <f>J42*0.75</f>
        <v>591546</v>
      </c>
    </row>
    <row r="43" spans="1:11" s="152" customFormat="1" ht="9.75" customHeight="1">
      <c r="A43" s="235"/>
      <c r="B43" s="109"/>
      <c r="C43" s="233"/>
      <c r="D43" s="233"/>
      <c r="E43" s="233"/>
      <c r="F43" s="179"/>
      <c r="G43" s="173"/>
      <c r="J43" s="407"/>
    </row>
    <row r="44" spans="1:11" s="26" customFormat="1" ht="15.75">
      <c r="A44" s="107"/>
      <c r="B44" s="282" t="s">
        <v>338</v>
      </c>
      <c r="C44" s="284">
        <v>552781</v>
      </c>
      <c r="D44" s="284">
        <v>322781</v>
      </c>
      <c r="E44" s="284">
        <v>322781</v>
      </c>
      <c r="F44" s="176"/>
      <c r="G44" s="171"/>
      <c r="J44" s="408"/>
      <c r="K44" s="26">
        <f>K40+K42</f>
        <v>859290.50249999994</v>
      </c>
    </row>
    <row r="45" spans="1:11" s="152" customFormat="1" ht="9.75" customHeight="1">
      <c r="A45" s="235"/>
      <c r="B45" s="111"/>
      <c r="C45" s="99"/>
      <c r="D45" s="99"/>
      <c r="E45" s="99"/>
      <c r="F45" s="179"/>
      <c r="G45" s="173"/>
      <c r="J45" s="407"/>
    </row>
    <row r="46" spans="1:11" s="26" customFormat="1" ht="15.75">
      <c r="A46" s="107"/>
      <c r="B46" s="282" t="s">
        <v>330</v>
      </c>
      <c r="C46" s="288">
        <v>310000</v>
      </c>
      <c r="D46" s="288">
        <v>210000</v>
      </c>
      <c r="E46" s="288">
        <v>210000</v>
      </c>
      <c r="F46" s="176"/>
      <c r="G46" s="171"/>
      <c r="J46" s="408"/>
    </row>
    <row r="47" spans="1:11" s="152" customFormat="1" ht="15.75">
      <c r="A47" s="235"/>
      <c r="B47" s="109"/>
      <c r="C47" s="233"/>
      <c r="D47" s="234"/>
      <c r="E47" s="234"/>
      <c r="F47" s="179"/>
      <c r="G47" s="173"/>
      <c r="J47" s="407"/>
    </row>
    <row r="48" spans="1:11" s="152" customFormat="1" ht="15.75">
      <c r="A48" s="235"/>
      <c r="B48" s="282" t="s">
        <v>421</v>
      </c>
      <c r="C48" s="284">
        <v>1433447</v>
      </c>
      <c r="D48" s="288">
        <v>0</v>
      </c>
      <c r="E48" s="288">
        <v>0</v>
      </c>
      <c r="F48" s="179"/>
      <c r="G48" s="173"/>
      <c r="J48" s="407"/>
    </row>
    <row r="49" spans="1:10" s="152" customFormat="1" ht="15.75">
      <c r="A49" s="235"/>
      <c r="B49" s="109"/>
      <c r="C49" s="233"/>
      <c r="D49" s="234"/>
      <c r="E49" s="234"/>
      <c r="F49" s="179"/>
      <c r="G49" s="173"/>
      <c r="J49" s="407"/>
    </row>
    <row r="50" spans="1:10" s="152" customFormat="1" ht="15.75">
      <c r="A50" s="235"/>
      <c r="B50" s="109" t="s">
        <v>422</v>
      </c>
      <c r="C50" s="233"/>
      <c r="D50" s="234"/>
      <c r="E50" s="234"/>
      <c r="F50" s="179"/>
      <c r="G50" s="173"/>
      <c r="J50" s="407"/>
    </row>
    <row r="51" spans="1:10" s="152" customFormat="1" ht="8.25" customHeight="1">
      <c r="A51" s="235"/>
      <c r="B51" s="109"/>
      <c r="C51" s="233"/>
      <c r="D51" s="234"/>
      <c r="E51" s="234"/>
      <c r="F51" s="179"/>
      <c r="G51" s="173"/>
      <c r="J51" s="407"/>
    </row>
    <row r="52" spans="1:10" s="152" customFormat="1" ht="15.75">
      <c r="A52" s="235"/>
      <c r="B52" s="109" t="s">
        <v>486</v>
      </c>
      <c r="C52" s="233">
        <v>0</v>
      </c>
      <c r="D52" s="234"/>
      <c r="E52" s="234"/>
      <c r="F52" s="179"/>
      <c r="G52" s="173"/>
      <c r="J52" s="407"/>
    </row>
    <row r="53" spans="1:10" s="152" customFormat="1" ht="7.5" customHeight="1">
      <c r="A53" s="235"/>
      <c r="B53" s="109"/>
      <c r="C53" s="233"/>
      <c r="D53" s="234"/>
      <c r="E53" s="234"/>
      <c r="F53" s="179"/>
      <c r="G53" s="173"/>
      <c r="J53" s="407"/>
    </row>
    <row r="54" spans="1:10" s="152" customFormat="1" ht="15.75">
      <c r="A54" s="235"/>
      <c r="B54" s="109" t="s">
        <v>498</v>
      </c>
      <c r="C54" s="233">
        <v>0</v>
      </c>
      <c r="D54" s="234"/>
      <c r="E54" s="234"/>
      <c r="F54" s="179"/>
      <c r="G54" s="173"/>
      <c r="J54" s="407"/>
    </row>
    <row r="55" spans="1:10" s="152" customFormat="1" ht="9" customHeight="1">
      <c r="A55" s="235"/>
      <c r="B55" s="109"/>
      <c r="C55" s="233"/>
      <c r="D55" s="234"/>
      <c r="E55" s="234"/>
      <c r="F55" s="179"/>
      <c r="G55" s="173"/>
      <c r="J55" s="407"/>
    </row>
    <row r="56" spans="1:10" s="152" customFormat="1" ht="15.75">
      <c r="A56" s="235"/>
      <c r="B56" s="109" t="s">
        <v>499</v>
      </c>
      <c r="C56" s="233">
        <v>0</v>
      </c>
      <c r="D56" s="234"/>
      <c r="E56" s="234"/>
      <c r="F56" s="179"/>
      <c r="G56" s="173"/>
      <c r="J56" s="407"/>
    </row>
    <row r="57" spans="1:10" s="152" customFormat="1" ht="8.25" customHeight="1">
      <c r="A57" s="235"/>
      <c r="B57" s="109"/>
      <c r="C57" s="233"/>
      <c r="D57" s="234"/>
      <c r="E57" s="234"/>
      <c r="F57" s="179"/>
      <c r="G57" s="173"/>
      <c r="J57" s="407"/>
    </row>
    <row r="58" spans="1:10" s="152" customFormat="1" ht="15.75">
      <c r="A58" s="235"/>
      <c r="B58" s="109" t="s">
        <v>500</v>
      </c>
      <c r="C58" s="233">
        <v>0</v>
      </c>
      <c r="D58" s="234"/>
      <c r="E58" s="234"/>
      <c r="F58" s="179"/>
      <c r="G58" s="173"/>
      <c r="J58" s="407"/>
    </row>
    <row r="59" spans="1:10" s="152" customFormat="1" ht="9.75" customHeight="1">
      <c r="A59" s="235"/>
      <c r="B59" s="109"/>
      <c r="C59" s="233"/>
      <c r="D59" s="234"/>
      <c r="E59" s="234"/>
      <c r="F59" s="179"/>
      <c r="G59" s="173"/>
      <c r="J59" s="407"/>
    </row>
    <row r="60" spans="1:10" s="152" customFormat="1" ht="15.75">
      <c r="A60" s="235"/>
      <c r="B60" s="109" t="s">
        <v>515</v>
      </c>
      <c r="C60" s="233">
        <v>190000</v>
      </c>
      <c r="D60" s="234"/>
      <c r="E60" s="234"/>
      <c r="F60" s="179"/>
      <c r="G60" s="173"/>
      <c r="J60" s="407"/>
    </row>
    <row r="61" spans="1:10" s="152" customFormat="1" ht="9.75" customHeight="1">
      <c r="A61" s="235"/>
      <c r="B61" s="109"/>
      <c r="C61" s="233"/>
      <c r="D61" s="234"/>
      <c r="E61" s="234"/>
      <c r="F61" s="179"/>
      <c r="G61" s="173"/>
      <c r="J61" s="407"/>
    </row>
    <row r="62" spans="1:10" s="26" customFormat="1" ht="15.75">
      <c r="A62" s="107"/>
      <c r="B62" s="109" t="s">
        <v>230</v>
      </c>
      <c r="C62" s="233">
        <v>100000</v>
      </c>
      <c r="D62" s="234">
        <v>0</v>
      </c>
      <c r="E62" s="234">
        <v>0</v>
      </c>
      <c r="F62" s="176"/>
      <c r="G62" s="171"/>
      <c r="J62" s="408"/>
    </row>
    <row r="64" spans="1:10" ht="15.75">
      <c r="B64" s="236" t="s">
        <v>206</v>
      </c>
      <c r="C64" s="237"/>
      <c r="D64" s="238">
        <v>27491.279999999999</v>
      </c>
      <c r="E64" s="238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21" sqref="B21"/>
    </sheetView>
  </sheetViews>
  <sheetFormatPr defaultRowHeight="15"/>
  <cols>
    <col min="1" max="1" width="25.7109375" customWidth="1"/>
    <col min="2" max="2" width="12.140625" customWidth="1"/>
  </cols>
  <sheetData>
    <row r="1" spans="1:2" s="26" customFormat="1">
      <c r="A1" s="26" t="s">
        <v>589</v>
      </c>
      <c r="B1" s="46">
        <v>2354000.13</v>
      </c>
    </row>
    <row r="2" spans="1:2">
      <c r="B2" s="30"/>
    </row>
    <row r="3" spans="1:2">
      <c r="A3" t="s">
        <v>583</v>
      </c>
      <c r="B3" s="30">
        <v>359940</v>
      </c>
    </row>
    <row r="4" spans="1:2">
      <c r="A4" t="s">
        <v>584</v>
      </c>
      <c r="B4" s="30">
        <v>8918</v>
      </c>
    </row>
    <row r="5" spans="1:2">
      <c r="A5" t="s">
        <v>496</v>
      </c>
      <c r="B5" s="30">
        <v>888434.39</v>
      </c>
    </row>
    <row r="6" spans="1:2">
      <c r="A6" t="s">
        <v>588</v>
      </c>
      <c r="B6" s="30">
        <v>2370</v>
      </c>
    </row>
    <row r="7" spans="1:2">
      <c r="A7" t="s">
        <v>585</v>
      </c>
      <c r="B7" s="30"/>
    </row>
    <row r="8" spans="1:2">
      <c r="B8" s="30"/>
    </row>
    <row r="10" spans="1:2">
      <c r="A10" t="s">
        <v>586</v>
      </c>
      <c r="B10" s="30">
        <f>SUM(B3:B8)</f>
        <v>1259662.3900000001</v>
      </c>
    </row>
    <row r="12" spans="1:2" s="26" customFormat="1" ht="15.75" customHeight="1">
      <c r="A12" s="26" t="s">
        <v>587</v>
      </c>
      <c r="B12" s="46">
        <f>B1-B10</f>
        <v>1094337.7399999998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56"/>
  <sheetViews>
    <sheetView topLeftCell="A40" workbookViewId="0">
      <selection activeCell="B21" sqref="B21"/>
    </sheetView>
  </sheetViews>
  <sheetFormatPr defaultRowHeight="15.75"/>
  <cols>
    <col min="1" max="1" width="53.28515625" style="202" customWidth="1"/>
    <col min="2" max="2" width="22.140625" style="202" customWidth="1"/>
    <col min="3" max="3" width="22.140625" style="202" hidden="1" customWidth="1"/>
    <col min="4" max="4" width="10.7109375" style="200" hidden="1" customWidth="1"/>
    <col min="5" max="7" width="20.140625" style="203" customWidth="1"/>
  </cols>
  <sheetData>
    <row r="2" spans="1:7" ht="23.25" customHeight="1">
      <c r="A2" s="422" t="s">
        <v>521</v>
      </c>
      <c r="B2" s="422"/>
      <c r="C2" s="423" t="s">
        <v>449</v>
      </c>
      <c r="D2" s="423"/>
      <c r="E2" s="297" t="s">
        <v>522</v>
      </c>
      <c r="F2" s="402" t="s">
        <v>557</v>
      </c>
      <c r="G2" s="402" t="s">
        <v>580</v>
      </c>
    </row>
    <row r="3" spans="1:7">
      <c r="B3" s="204"/>
      <c r="C3" s="204"/>
      <c r="D3" s="205"/>
    </row>
    <row r="4" spans="1:7" s="164" customFormat="1" ht="21">
      <c r="A4" s="206" t="s">
        <v>439</v>
      </c>
      <c r="B4" s="182"/>
      <c r="C4" s="207"/>
      <c r="D4" s="200"/>
      <c r="E4" s="207">
        <f>E6+E21++E8+E32</f>
        <v>4050000</v>
      </c>
      <c r="F4" s="207">
        <f>F6+F21++F8+F32</f>
        <v>4350000</v>
      </c>
      <c r="G4" s="207">
        <f>G6+G21++G8+G32</f>
        <v>4350000</v>
      </c>
    </row>
    <row r="5" spans="1:7">
      <c r="A5" s="182"/>
      <c r="B5" s="182"/>
      <c r="C5" s="183"/>
      <c r="E5" s="183"/>
      <c r="F5" s="183"/>
      <c r="G5" s="183"/>
    </row>
    <row r="6" spans="1:7" s="181" customFormat="1">
      <c r="A6" s="208" t="s">
        <v>286</v>
      </c>
      <c r="B6" s="208"/>
      <c r="C6" s="209"/>
      <c r="D6" s="210"/>
      <c r="E6" s="209">
        <v>200000</v>
      </c>
      <c r="F6" s="209">
        <v>200000</v>
      </c>
      <c r="G6" s="209">
        <v>200000</v>
      </c>
    </row>
    <row r="7" spans="1:7">
      <c r="A7" s="182"/>
      <c r="B7" s="182"/>
      <c r="C7" s="183"/>
      <c r="E7" s="183"/>
      <c r="F7" s="183"/>
      <c r="G7" s="183"/>
    </row>
    <row r="8" spans="1:7" s="181" customFormat="1">
      <c r="A8" s="208" t="s">
        <v>287</v>
      </c>
      <c r="B8" s="208"/>
      <c r="C8" s="209"/>
      <c r="D8" s="210"/>
      <c r="E8" s="209">
        <f>SUM(E9:E19)</f>
        <v>1400000</v>
      </c>
      <c r="F8" s="209">
        <f>SUM(F9:F19)</f>
        <v>1600000</v>
      </c>
      <c r="G8" s="209">
        <f>SUM(G9:G19)</f>
        <v>1600000</v>
      </c>
    </row>
    <row r="9" spans="1:7" s="26" customFormat="1">
      <c r="A9" s="416" t="s">
        <v>340</v>
      </c>
      <c r="B9" s="182" t="s">
        <v>431</v>
      </c>
      <c r="C9" s="419"/>
      <c r="D9" s="200"/>
      <c r="E9" s="415">
        <v>250000</v>
      </c>
      <c r="F9" s="415">
        <v>250000</v>
      </c>
      <c r="G9" s="415">
        <v>250000</v>
      </c>
    </row>
    <row r="10" spans="1:7" s="26" customFormat="1">
      <c r="A10" s="417"/>
      <c r="B10" s="182" t="s">
        <v>342</v>
      </c>
      <c r="C10" s="420"/>
      <c r="D10" s="200"/>
      <c r="E10" s="415"/>
      <c r="F10" s="415"/>
      <c r="G10" s="415"/>
    </row>
    <row r="11" spans="1:7" s="26" customFormat="1">
      <c r="A11" s="417"/>
      <c r="B11" s="182" t="s">
        <v>433</v>
      </c>
      <c r="C11" s="420"/>
      <c r="D11" s="200"/>
      <c r="E11" s="415"/>
      <c r="F11" s="415"/>
      <c r="G11" s="415"/>
    </row>
    <row r="12" spans="1:7" s="26" customFormat="1">
      <c r="A12" s="417"/>
      <c r="B12" s="182" t="s">
        <v>523</v>
      </c>
      <c r="C12" s="420"/>
      <c r="D12" s="200"/>
      <c r="E12" s="415"/>
      <c r="F12" s="415"/>
      <c r="G12" s="415"/>
    </row>
    <row r="13" spans="1:7">
      <c r="A13" s="418"/>
      <c r="B13" s="182" t="s">
        <v>527</v>
      </c>
      <c r="C13" s="421"/>
      <c r="E13" s="415"/>
      <c r="F13" s="415"/>
      <c r="G13" s="415"/>
    </row>
    <row r="14" spans="1:7">
      <c r="A14" s="211" t="s">
        <v>288</v>
      </c>
      <c r="B14" s="182"/>
      <c r="C14" s="212"/>
      <c r="E14" s="296">
        <v>300000</v>
      </c>
      <c r="F14" s="401">
        <v>300000</v>
      </c>
      <c r="G14" s="212">
        <v>300000</v>
      </c>
    </row>
    <row r="15" spans="1:7">
      <c r="A15" s="182" t="s">
        <v>289</v>
      </c>
      <c r="B15" s="182"/>
      <c r="C15" s="183"/>
      <c r="E15" s="183">
        <v>150000</v>
      </c>
      <c r="F15" s="183">
        <v>150000</v>
      </c>
      <c r="G15" s="183">
        <v>150000</v>
      </c>
    </row>
    <row r="16" spans="1:7">
      <c r="A16" s="182" t="s">
        <v>430</v>
      </c>
      <c r="B16" s="182"/>
      <c r="C16" s="183"/>
      <c r="E16" s="183">
        <v>100000</v>
      </c>
      <c r="F16" s="183">
        <v>100000</v>
      </c>
      <c r="G16" s="183">
        <v>100000</v>
      </c>
    </row>
    <row r="17" spans="1:7" ht="31.5">
      <c r="A17" s="182" t="s">
        <v>290</v>
      </c>
      <c r="B17" s="182"/>
      <c r="C17" s="183"/>
      <c r="E17" s="183">
        <v>300000</v>
      </c>
      <c r="F17" s="183">
        <v>500000</v>
      </c>
      <c r="G17" s="183">
        <v>500000</v>
      </c>
    </row>
    <row r="18" spans="1:7">
      <c r="A18" s="182" t="s">
        <v>434</v>
      </c>
      <c r="B18" s="182"/>
      <c r="C18" s="183"/>
      <c r="E18" s="183">
        <v>200000</v>
      </c>
      <c r="F18" s="183">
        <v>200000</v>
      </c>
      <c r="G18" s="183">
        <v>200000</v>
      </c>
    </row>
    <row r="19" spans="1:7">
      <c r="A19" s="182" t="s">
        <v>407</v>
      </c>
      <c r="B19" s="182"/>
      <c r="C19" s="183"/>
      <c r="E19" s="183">
        <v>100000</v>
      </c>
      <c r="F19" s="183">
        <v>100000</v>
      </c>
      <c r="G19" s="183">
        <v>100000</v>
      </c>
    </row>
    <row r="20" spans="1:7">
      <c r="A20" s="182"/>
      <c r="B20" s="182"/>
      <c r="C20" s="183"/>
      <c r="E20" s="183"/>
      <c r="F20" s="183"/>
      <c r="G20" s="183"/>
    </row>
    <row r="21" spans="1:7" s="181" customFormat="1">
      <c r="A21" s="208" t="s">
        <v>291</v>
      </c>
      <c r="B21" s="208"/>
      <c r="C21" s="213"/>
      <c r="D21" s="210"/>
      <c r="E21" s="213">
        <f>SUM(E23:E30)</f>
        <v>1200000</v>
      </c>
      <c r="F21" s="213">
        <f>SUM(F23:F30)</f>
        <v>1200000</v>
      </c>
      <c r="G21" s="213">
        <f>SUM(G23:G30)</f>
        <v>1200000</v>
      </c>
    </row>
    <row r="22" spans="1:7">
      <c r="A22" s="416" t="s">
        <v>435</v>
      </c>
      <c r="B22" s="182"/>
      <c r="C22" s="214"/>
      <c r="E22" s="214">
        <f>SUM(E23:E27)</f>
        <v>850000</v>
      </c>
      <c r="F22" s="214">
        <f>SUM(F23:F27)</f>
        <v>850000</v>
      </c>
      <c r="G22" s="214">
        <f>SUM(G23:G27)</f>
        <v>850000</v>
      </c>
    </row>
    <row r="23" spans="1:7">
      <c r="A23" s="417"/>
      <c r="B23" s="182" t="s">
        <v>523</v>
      </c>
      <c r="C23" s="183"/>
      <c r="E23" s="183">
        <v>150000</v>
      </c>
      <c r="F23" s="183">
        <v>150000</v>
      </c>
      <c r="G23" s="183">
        <v>150000</v>
      </c>
    </row>
    <row r="24" spans="1:7">
      <c r="A24" s="417"/>
      <c r="B24" s="182" t="s">
        <v>341</v>
      </c>
      <c r="C24" s="183"/>
      <c r="E24" s="183">
        <v>150000</v>
      </c>
      <c r="F24" s="183">
        <v>150000</v>
      </c>
      <c r="G24" s="183">
        <v>150000</v>
      </c>
    </row>
    <row r="25" spans="1:7" ht="20.25" customHeight="1">
      <c r="A25" s="417"/>
      <c r="B25" s="182" t="s">
        <v>524</v>
      </c>
      <c r="C25" s="183"/>
      <c r="E25" s="183">
        <v>150000</v>
      </c>
      <c r="F25" s="183">
        <v>150000</v>
      </c>
      <c r="G25" s="183">
        <v>150000</v>
      </c>
    </row>
    <row r="26" spans="1:7">
      <c r="A26" s="417"/>
      <c r="B26" s="182" t="s">
        <v>525</v>
      </c>
      <c r="C26" s="183"/>
      <c r="E26" s="183">
        <v>200000</v>
      </c>
      <c r="F26" s="183">
        <v>200000</v>
      </c>
      <c r="G26" s="183">
        <v>200000</v>
      </c>
    </row>
    <row r="27" spans="1:7">
      <c r="A27" s="418"/>
      <c r="B27" s="182" t="s">
        <v>551</v>
      </c>
      <c r="C27" s="183"/>
      <c r="E27" s="183">
        <v>200000</v>
      </c>
      <c r="F27" s="183">
        <v>200000</v>
      </c>
      <c r="G27" s="183">
        <v>200000</v>
      </c>
    </row>
    <row r="28" spans="1:7" ht="31.5">
      <c r="A28" s="182" t="s">
        <v>503</v>
      </c>
      <c r="B28" s="182"/>
      <c r="C28" s="183"/>
      <c r="E28" s="183">
        <v>50000</v>
      </c>
      <c r="F28" s="183">
        <v>50000</v>
      </c>
      <c r="G28" s="183">
        <v>50000</v>
      </c>
    </row>
    <row r="29" spans="1:7">
      <c r="A29" s="182" t="s">
        <v>526</v>
      </c>
      <c r="B29" s="182"/>
      <c r="C29" s="183"/>
      <c r="E29" s="183">
        <v>50000</v>
      </c>
      <c r="F29" s="183">
        <v>50000</v>
      </c>
      <c r="G29" s="183">
        <v>50000</v>
      </c>
    </row>
    <row r="30" spans="1:7">
      <c r="A30" s="182" t="s">
        <v>530</v>
      </c>
      <c r="B30" s="182"/>
      <c r="C30" s="183"/>
      <c r="E30" s="183">
        <v>250000</v>
      </c>
      <c r="F30" s="183">
        <v>250000</v>
      </c>
      <c r="G30" s="183">
        <v>250000</v>
      </c>
    </row>
    <row r="31" spans="1:7">
      <c r="A31" s="182"/>
      <c r="B31" s="182"/>
      <c r="C31" s="183"/>
      <c r="E31" s="183"/>
      <c r="F31" s="183"/>
      <c r="G31" s="183"/>
    </row>
    <row r="32" spans="1:7" s="180" customFormat="1" ht="21">
      <c r="A32" s="206" t="s">
        <v>438</v>
      </c>
      <c r="B32" s="206"/>
      <c r="C32" s="207"/>
      <c r="D32" s="205"/>
      <c r="E32" s="207">
        <f>E34+E43+E47</f>
        <v>1250000</v>
      </c>
      <c r="F32" s="207">
        <f>F34+F43+F47</f>
        <v>1350000</v>
      </c>
      <c r="G32" s="207">
        <f>G34+G43+G47</f>
        <v>1350000</v>
      </c>
    </row>
    <row r="33" spans="1:7" s="180" customFormat="1" ht="21">
      <c r="A33" s="215" t="s">
        <v>287</v>
      </c>
      <c r="B33" s="216"/>
      <c r="C33" s="217"/>
      <c r="D33" s="218"/>
      <c r="E33" s="217">
        <f>E34</f>
        <v>750000</v>
      </c>
      <c r="F33" s="217">
        <f>F34</f>
        <v>750000</v>
      </c>
      <c r="G33" s="217">
        <f>G34</f>
        <v>750000</v>
      </c>
    </row>
    <row r="34" spans="1:7" s="181" customFormat="1">
      <c r="A34" s="219" t="s">
        <v>292</v>
      </c>
      <c r="B34" s="219"/>
      <c r="C34" s="220"/>
      <c r="D34" s="221"/>
      <c r="E34" s="220">
        <f>SUM(E35:E40)</f>
        <v>750000</v>
      </c>
      <c r="F34" s="220">
        <f>SUM(F35:F40)</f>
        <v>750000</v>
      </c>
      <c r="G34" s="220">
        <f>SUM(G35:G40)</f>
        <v>750000</v>
      </c>
    </row>
    <row r="35" spans="1:7" ht="18.75" customHeight="1">
      <c r="A35" s="289" t="s">
        <v>440</v>
      </c>
      <c r="B35" s="182" t="s">
        <v>293</v>
      </c>
      <c r="C35" s="183"/>
      <c r="E35" s="183">
        <v>100000</v>
      </c>
      <c r="F35" s="183">
        <v>100000</v>
      </c>
      <c r="G35" s="183">
        <v>100000</v>
      </c>
    </row>
    <row r="36" spans="1:7" ht="18.75" customHeight="1">
      <c r="A36" s="294"/>
      <c r="B36" s="182" t="s">
        <v>527</v>
      </c>
      <c r="C36" s="183"/>
      <c r="E36" s="183">
        <v>100000</v>
      </c>
      <c r="F36" s="183">
        <v>100000</v>
      </c>
      <c r="G36" s="183">
        <v>100000</v>
      </c>
    </row>
    <row r="37" spans="1:7" ht="18.75" customHeight="1">
      <c r="A37" s="290"/>
      <c r="B37" s="182" t="s">
        <v>343</v>
      </c>
      <c r="C37" s="183"/>
      <c r="E37" s="183">
        <v>100000</v>
      </c>
      <c r="F37" s="183">
        <v>100000</v>
      </c>
      <c r="G37" s="183">
        <v>100000</v>
      </c>
    </row>
    <row r="38" spans="1:7" ht="18.75" customHeight="1">
      <c r="A38" s="182" t="s">
        <v>528</v>
      </c>
      <c r="B38" s="182" t="s">
        <v>432</v>
      </c>
      <c r="C38" s="183"/>
      <c r="E38" s="183">
        <v>300000</v>
      </c>
      <c r="F38" s="183">
        <v>300000</v>
      </c>
      <c r="G38" s="183">
        <v>300000</v>
      </c>
    </row>
    <row r="39" spans="1:7">
      <c r="A39" s="182" t="s">
        <v>436</v>
      </c>
      <c r="B39" s="182"/>
      <c r="C39" s="183"/>
      <c r="E39" s="183">
        <v>50000</v>
      </c>
      <c r="F39" s="183">
        <v>50000</v>
      </c>
      <c r="G39" s="183">
        <v>50000</v>
      </c>
    </row>
    <row r="40" spans="1:7">
      <c r="A40" s="182" t="s">
        <v>344</v>
      </c>
      <c r="B40" s="182"/>
      <c r="C40" s="183"/>
      <c r="E40" s="183">
        <v>100000</v>
      </c>
      <c r="F40" s="183">
        <v>100000</v>
      </c>
      <c r="G40" s="183">
        <v>100000</v>
      </c>
    </row>
    <row r="41" spans="1:7">
      <c r="A41" s="182"/>
      <c r="B41" s="182"/>
      <c r="C41" s="183"/>
      <c r="E41" s="183"/>
      <c r="F41" s="183"/>
      <c r="G41" s="183"/>
    </row>
    <row r="42" spans="1:7">
      <c r="A42" s="215" t="s">
        <v>448</v>
      </c>
      <c r="B42" s="222"/>
      <c r="C42" s="223"/>
      <c r="D42" s="224"/>
      <c r="E42" s="223">
        <f>E43+E47</f>
        <v>500000</v>
      </c>
      <c r="F42" s="223">
        <f>F43+F47</f>
        <v>600000</v>
      </c>
      <c r="G42" s="223">
        <f>G43+G47</f>
        <v>600000</v>
      </c>
    </row>
    <row r="43" spans="1:7" s="181" customFormat="1">
      <c r="A43" s="219" t="s">
        <v>294</v>
      </c>
      <c r="B43" s="219"/>
      <c r="C43" s="220"/>
      <c r="D43" s="221"/>
      <c r="E43" s="220">
        <f>SUM(E44:E45)</f>
        <v>100000</v>
      </c>
      <c r="F43" s="220">
        <f>SUM(F44:F45)</f>
        <v>100000</v>
      </c>
      <c r="G43" s="220">
        <f>SUM(G44:G45)</f>
        <v>100000</v>
      </c>
    </row>
    <row r="44" spans="1:7">
      <c r="A44" s="182" t="s">
        <v>531</v>
      </c>
      <c r="B44" s="182" t="s">
        <v>342</v>
      </c>
      <c r="C44" s="183"/>
      <c r="E44" s="183">
        <v>100000</v>
      </c>
      <c r="F44" s="183">
        <v>100000</v>
      </c>
      <c r="G44" s="183">
        <v>100000</v>
      </c>
    </row>
    <row r="45" spans="1:7">
      <c r="A45" s="182" t="s">
        <v>532</v>
      </c>
      <c r="B45" s="182" t="s">
        <v>432</v>
      </c>
      <c r="C45" s="183"/>
      <c r="E45" s="183"/>
      <c r="F45" s="183"/>
      <c r="G45" s="183"/>
    </row>
    <row r="46" spans="1:7">
      <c r="A46" s="182"/>
      <c r="B46" s="182"/>
      <c r="C46" s="183"/>
      <c r="E46" s="183"/>
      <c r="F46" s="183"/>
      <c r="G46" s="183"/>
    </row>
    <row r="47" spans="1:7" s="181" customFormat="1">
      <c r="A47" s="219" t="s">
        <v>437</v>
      </c>
      <c r="B47" s="219"/>
      <c r="C47" s="220"/>
      <c r="D47" s="221"/>
      <c r="E47" s="220">
        <f>SUM(E48:E52)</f>
        <v>400000</v>
      </c>
      <c r="F47" s="220">
        <f>SUM(F48:F52)</f>
        <v>500000</v>
      </c>
      <c r="G47" s="220">
        <f>SUM(G48:G52)</f>
        <v>500000</v>
      </c>
    </row>
    <row r="48" spans="1:7">
      <c r="A48" s="182" t="s">
        <v>554</v>
      </c>
      <c r="B48" s="182" t="s">
        <v>523</v>
      </c>
      <c r="C48" s="183"/>
      <c r="E48" s="183">
        <v>200000</v>
      </c>
      <c r="F48" s="183">
        <v>200000</v>
      </c>
      <c r="G48" s="183">
        <v>200000</v>
      </c>
    </row>
    <row r="49" spans="1:7">
      <c r="A49" s="182" t="s">
        <v>529</v>
      </c>
      <c r="B49" s="182"/>
      <c r="C49" s="183"/>
      <c r="E49" s="183">
        <v>100000</v>
      </c>
      <c r="F49" s="183">
        <v>100000</v>
      </c>
      <c r="G49" s="183">
        <v>100000</v>
      </c>
    </row>
    <row r="50" spans="1:7">
      <c r="A50" s="182" t="s">
        <v>533</v>
      </c>
      <c r="B50" s="182"/>
      <c r="C50" s="183"/>
      <c r="E50" s="183">
        <v>100000</v>
      </c>
      <c r="F50" s="183">
        <v>100000</v>
      </c>
      <c r="G50" s="183">
        <v>100000</v>
      </c>
    </row>
    <row r="51" spans="1:7">
      <c r="A51" s="182" t="s">
        <v>558</v>
      </c>
      <c r="B51" s="182" t="s">
        <v>293</v>
      </c>
      <c r="C51" s="183"/>
      <c r="E51" s="183"/>
      <c r="F51" s="183">
        <v>100000</v>
      </c>
      <c r="G51" s="183">
        <v>100000</v>
      </c>
    </row>
    <row r="52" spans="1:7">
      <c r="A52" s="182"/>
      <c r="B52" s="182"/>
      <c r="C52" s="183"/>
      <c r="E52" s="183"/>
      <c r="F52" s="183"/>
      <c r="G52" s="183"/>
    </row>
    <row r="53" spans="1:7" s="197" customFormat="1" ht="31.5">
      <c r="A53" s="225" t="s">
        <v>450</v>
      </c>
      <c r="B53" s="225"/>
      <c r="C53" s="226"/>
      <c r="D53" s="227"/>
      <c r="E53" s="226">
        <v>50000</v>
      </c>
      <c r="F53" s="226">
        <v>50000</v>
      </c>
      <c r="G53" s="226">
        <v>50000</v>
      </c>
    </row>
    <row r="54" spans="1:7" s="197" customFormat="1" ht="31.5">
      <c r="A54" s="225" t="s">
        <v>451</v>
      </c>
      <c r="B54" s="225"/>
      <c r="C54" s="226"/>
      <c r="D54" s="227"/>
      <c r="E54" s="226">
        <v>300000</v>
      </c>
      <c r="F54" s="226">
        <v>300000</v>
      </c>
      <c r="G54" s="226">
        <v>300000</v>
      </c>
    </row>
    <row r="56" spans="1:7" ht="31.5">
      <c r="A56" s="225" t="s">
        <v>451</v>
      </c>
      <c r="B56" s="225"/>
      <c r="C56" s="226"/>
      <c r="D56" s="227"/>
      <c r="E56" s="226"/>
      <c r="F56" s="226"/>
      <c r="G56" s="226">
        <v>888434.39</v>
      </c>
    </row>
  </sheetData>
  <mergeCells count="8">
    <mergeCell ref="A2:B2"/>
    <mergeCell ref="C2:D2"/>
    <mergeCell ref="E9:E13"/>
    <mergeCell ref="F9:F13"/>
    <mergeCell ref="A22:A27"/>
    <mergeCell ref="A9:A13"/>
    <mergeCell ref="G9:G13"/>
    <mergeCell ref="C9:C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5" sqref="B5"/>
    </sheetView>
  </sheetViews>
  <sheetFormatPr defaultRowHeight="15"/>
  <cols>
    <col min="1" max="1" width="65" style="110" customWidth="1"/>
    <col min="2" max="2" width="18" style="110" customWidth="1"/>
  </cols>
  <sheetData>
    <row r="1" spans="1:3" ht="15.75">
      <c r="A1" s="428" t="s">
        <v>196</v>
      </c>
      <c r="B1" s="428"/>
    </row>
    <row r="2" spans="1:3" ht="15.75">
      <c r="B2" s="338" t="s">
        <v>33</v>
      </c>
    </row>
    <row r="3" spans="1:3" ht="15.75">
      <c r="B3" s="338" t="s">
        <v>109</v>
      </c>
    </row>
    <row r="4" spans="1:3" ht="15.75">
      <c r="B4" s="338" t="s">
        <v>27</v>
      </c>
    </row>
    <row r="5" spans="1:3" ht="15.75">
      <c r="B5" s="338" t="s">
        <v>28</v>
      </c>
    </row>
    <row r="6" spans="1:3" ht="15.75">
      <c r="A6" s="426" t="s">
        <v>563</v>
      </c>
      <c r="B6" s="427"/>
    </row>
    <row r="8" spans="1:3" ht="38.25" customHeight="1">
      <c r="A8" s="425" t="s">
        <v>535</v>
      </c>
      <c r="B8" s="425"/>
    </row>
    <row r="9" spans="1:3" ht="15.75">
      <c r="A9" s="339"/>
      <c r="B9" s="339"/>
      <c r="C9" s="14"/>
    </row>
    <row r="11" spans="1:3" ht="31.5">
      <c r="A11" s="340" t="s">
        <v>29</v>
      </c>
      <c r="B11" s="341" t="s">
        <v>30</v>
      </c>
    </row>
    <row r="12" spans="1:3" ht="15.75">
      <c r="A12" s="342">
        <v>1</v>
      </c>
      <c r="B12" s="342">
        <v>2</v>
      </c>
    </row>
    <row r="13" spans="1:3" ht="31.5">
      <c r="A13" s="230" t="s">
        <v>32</v>
      </c>
      <c r="B13" s="343">
        <v>1</v>
      </c>
    </row>
    <row r="14" spans="1:3" ht="15.75">
      <c r="A14" s="230" t="s">
        <v>31</v>
      </c>
      <c r="B14" s="343">
        <v>1</v>
      </c>
    </row>
    <row r="15" spans="1:3" ht="47.25">
      <c r="A15" s="230" t="s">
        <v>311</v>
      </c>
      <c r="B15" s="343">
        <v>1</v>
      </c>
    </row>
    <row r="16" spans="1:3" ht="15.75">
      <c r="A16" s="338"/>
    </row>
    <row r="17" spans="1:1" ht="15.75">
      <c r="A17" s="338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6"/>
  <sheetViews>
    <sheetView topLeftCell="A55" zoomScale="115" zoomScaleNormal="115" workbookViewId="0">
      <selection activeCell="C68" sqref="C68"/>
    </sheetView>
  </sheetViews>
  <sheetFormatPr defaultRowHeight="15"/>
  <cols>
    <col min="1" max="1" width="28.140625" style="189" customWidth="1"/>
    <col min="2" max="2" width="64.85546875" style="193" customWidth="1"/>
    <col min="3" max="5" width="17.140625" style="189" customWidth="1"/>
    <col min="6" max="6" width="9.140625" style="31"/>
    <col min="7" max="7" width="12.7109375" style="31" bestFit="1" customWidth="1"/>
    <col min="8" max="8" width="13.28515625" style="31" bestFit="1" customWidth="1"/>
    <col min="9" max="9" width="13.140625" customWidth="1"/>
  </cols>
  <sheetData>
    <row r="1" spans="1:15" s="32" customFormat="1" ht="15.75">
      <c r="A1" s="277"/>
      <c r="B1" s="344"/>
      <c r="C1" s="429" t="s">
        <v>197</v>
      </c>
      <c r="D1" s="429"/>
      <c r="E1" s="429"/>
      <c r="F1" s="62"/>
      <c r="G1" s="62"/>
      <c r="H1" s="62"/>
    </row>
    <row r="2" spans="1:15" s="32" customFormat="1" ht="15.75">
      <c r="A2" s="277"/>
      <c r="B2" s="345"/>
      <c r="C2" s="430" t="s">
        <v>33</v>
      </c>
      <c r="D2" s="430"/>
      <c r="E2" s="430"/>
      <c r="F2" s="62"/>
      <c r="G2" s="62"/>
      <c r="H2" s="62"/>
    </row>
    <row r="3" spans="1:15" s="32" customFormat="1" ht="15.75">
      <c r="A3" s="277"/>
      <c r="B3" s="345"/>
      <c r="C3" s="430" t="s">
        <v>109</v>
      </c>
      <c r="D3" s="430"/>
      <c r="E3" s="430"/>
      <c r="F3" s="62"/>
      <c r="G3" s="62"/>
      <c r="H3" s="62"/>
    </row>
    <row r="4" spans="1:15" s="32" customFormat="1" ht="15.75">
      <c r="A4" s="277"/>
      <c r="B4" s="345"/>
      <c r="C4" s="430" t="s">
        <v>27</v>
      </c>
      <c r="D4" s="430"/>
      <c r="E4" s="430"/>
      <c r="F4" s="62"/>
      <c r="G4" s="62"/>
      <c r="H4" s="62"/>
    </row>
    <row r="5" spans="1:15" s="32" customFormat="1" ht="15.75">
      <c r="A5" s="277"/>
      <c r="B5" s="345"/>
      <c r="C5" s="430" t="s">
        <v>28</v>
      </c>
      <c r="D5" s="430"/>
      <c r="E5" s="430"/>
      <c r="F5" s="62"/>
      <c r="G5" s="62"/>
      <c r="H5" s="62"/>
    </row>
    <row r="6" spans="1:15" s="32" customFormat="1" ht="15.75">
      <c r="A6" s="277"/>
      <c r="B6" s="345"/>
      <c r="C6" s="430" t="s">
        <v>563</v>
      </c>
      <c r="D6" s="430"/>
      <c r="E6" s="430"/>
      <c r="F6" s="62"/>
      <c r="G6" s="62"/>
      <c r="H6" s="62"/>
    </row>
    <row r="7" spans="1:15" s="32" customFormat="1" ht="15.75">
      <c r="A7" s="277"/>
      <c r="B7" s="346"/>
      <c r="C7" s="277"/>
      <c r="D7" s="277"/>
      <c r="E7" s="277"/>
      <c r="F7" s="62"/>
      <c r="G7" s="62"/>
      <c r="H7" s="62"/>
    </row>
    <row r="8" spans="1:15" s="32" customFormat="1" ht="30" customHeight="1">
      <c r="A8" s="431" t="s">
        <v>536</v>
      </c>
      <c r="B8" s="431"/>
      <c r="C8" s="431"/>
      <c r="D8" s="431"/>
      <c r="E8" s="431"/>
      <c r="F8" s="62"/>
      <c r="G8" s="62"/>
      <c r="H8" s="62"/>
    </row>
    <row r="9" spans="1:15" s="32" customFormat="1">
      <c r="A9" s="277"/>
      <c r="B9" s="345"/>
      <c r="C9" s="277"/>
      <c r="D9" s="277"/>
      <c r="E9" s="277"/>
      <c r="F9" s="62"/>
      <c r="G9" s="62"/>
      <c r="H9" s="62"/>
    </row>
    <row r="10" spans="1:15" s="32" customFormat="1" ht="15.75">
      <c r="A10" s="347" t="s">
        <v>0</v>
      </c>
      <c r="B10" s="64" t="s">
        <v>1</v>
      </c>
      <c r="C10" s="432" t="s">
        <v>119</v>
      </c>
      <c r="D10" s="432"/>
      <c r="E10" s="432"/>
      <c r="F10" s="62"/>
      <c r="G10" s="62"/>
      <c r="H10" s="62"/>
      <c r="O10" s="33"/>
    </row>
    <row r="11" spans="1:15" s="32" customFormat="1" ht="15.75" customHeight="1">
      <c r="A11" s="347"/>
      <c r="B11" s="64"/>
      <c r="C11" s="307" t="s">
        <v>345</v>
      </c>
      <c r="D11" s="307" t="s">
        <v>428</v>
      </c>
      <c r="E11" s="307" t="s">
        <v>534</v>
      </c>
      <c r="F11" s="62"/>
      <c r="G11" s="62"/>
      <c r="H11" s="62"/>
    </row>
    <row r="12" spans="1:15" s="32" customFormat="1" ht="16.5" thickBot="1">
      <c r="A12" s="64" t="s">
        <v>2</v>
      </c>
      <c r="B12" s="126" t="s">
        <v>3</v>
      </c>
      <c r="C12" s="161">
        <f>C13+C24+C43+C35+C48+C57+C23</f>
        <v>7700723.6699999999</v>
      </c>
      <c r="D12" s="161">
        <f>D13+D24+D43+D35+D48+D57</f>
        <v>7753582.3999999994</v>
      </c>
      <c r="E12" s="161">
        <f>E13+E24+E43+E35+E48+E57</f>
        <v>7900182.3999999994</v>
      </c>
      <c r="F12" s="62"/>
      <c r="G12" s="69"/>
      <c r="H12" s="62"/>
    </row>
    <row r="13" spans="1:15" s="38" customFormat="1" ht="16.5" thickBot="1">
      <c r="A13" s="348" t="s">
        <v>152</v>
      </c>
      <c r="B13" s="349" t="s">
        <v>153</v>
      </c>
      <c r="C13" s="161">
        <f>C14</f>
        <v>1726500</v>
      </c>
      <c r="D13" s="161">
        <f t="shared" ref="D13:E13" si="0">D14</f>
        <v>1741500</v>
      </c>
      <c r="E13" s="161">
        <f t="shared" si="0"/>
        <v>1781500</v>
      </c>
      <c r="F13" s="63"/>
      <c r="G13" s="63"/>
      <c r="H13" s="63"/>
    </row>
    <row r="14" spans="1:15" s="32" customFormat="1" ht="15.75">
      <c r="A14" s="64" t="s">
        <v>4</v>
      </c>
      <c r="B14" s="126" t="s">
        <v>5</v>
      </c>
      <c r="C14" s="161">
        <f>C15+C17+C19</f>
        <v>1726500</v>
      </c>
      <c r="D14" s="161">
        <f t="shared" ref="D14:E14" si="1">D15+D17+D19</f>
        <v>1741500</v>
      </c>
      <c r="E14" s="161">
        <f t="shared" si="1"/>
        <v>1781500</v>
      </c>
      <c r="F14" s="62"/>
      <c r="G14" s="62"/>
      <c r="H14" s="62"/>
    </row>
    <row r="15" spans="1:15" s="32" customFormat="1" ht="78.75">
      <c r="A15" s="279" t="s">
        <v>154</v>
      </c>
      <c r="B15" s="142" t="s">
        <v>309</v>
      </c>
      <c r="C15" s="162">
        <f>C16</f>
        <v>1695000</v>
      </c>
      <c r="D15" s="162">
        <f t="shared" ref="D15:E15" si="2">D16</f>
        <v>1710000</v>
      </c>
      <c r="E15" s="162">
        <f t="shared" si="2"/>
        <v>1750000</v>
      </c>
      <c r="F15" s="62"/>
      <c r="G15" s="62"/>
      <c r="H15" s="62"/>
    </row>
    <row r="16" spans="1:15" s="32" customFormat="1" ht="78.75">
      <c r="A16" s="279" t="s">
        <v>6</v>
      </c>
      <c r="B16" s="142" t="s">
        <v>309</v>
      </c>
      <c r="C16" s="162">
        <v>1695000</v>
      </c>
      <c r="D16" s="162">
        <v>1710000</v>
      </c>
      <c r="E16" s="162">
        <v>1750000</v>
      </c>
      <c r="F16" s="62"/>
      <c r="G16" s="62"/>
      <c r="H16" s="62"/>
    </row>
    <row r="17" spans="1:8" s="32" customFormat="1" ht="110.25">
      <c r="A17" s="279" t="s">
        <v>155</v>
      </c>
      <c r="B17" s="142" t="s">
        <v>349</v>
      </c>
      <c r="C17" s="162">
        <f>C18</f>
        <v>24000</v>
      </c>
      <c r="D17" s="162">
        <f t="shared" ref="D17:E17" si="3">D18</f>
        <v>24000</v>
      </c>
      <c r="E17" s="162">
        <f t="shared" si="3"/>
        <v>24000</v>
      </c>
      <c r="F17" s="62"/>
      <c r="G17" s="62"/>
      <c r="H17" s="62"/>
    </row>
    <row r="18" spans="1:8" s="32" customFormat="1" ht="110.25">
      <c r="A18" s="279" t="s">
        <v>7</v>
      </c>
      <c r="B18" s="142" t="s">
        <v>349</v>
      </c>
      <c r="C18" s="162">
        <v>24000</v>
      </c>
      <c r="D18" s="162">
        <v>24000</v>
      </c>
      <c r="E18" s="162">
        <v>24000</v>
      </c>
      <c r="F18" s="62"/>
      <c r="G18" s="62"/>
      <c r="H18" s="62"/>
    </row>
    <row r="19" spans="1:8" s="32" customFormat="1" ht="47.25">
      <c r="A19" s="279" t="s">
        <v>156</v>
      </c>
      <c r="B19" s="142" t="s">
        <v>37</v>
      </c>
      <c r="C19" s="162">
        <f>C20</f>
        <v>7500</v>
      </c>
      <c r="D19" s="162">
        <f t="shared" ref="D19:E22" si="4">D20</f>
        <v>7500</v>
      </c>
      <c r="E19" s="162">
        <f t="shared" si="4"/>
        <v>7500</v>
      </c>
      <c r="F19" s="62"/>
      <c r="G19" s="62"/>
      <c r="H19" s="62"/>
    </row>
    <row r="20" spans="1:8" s="32" customFormat="1" ht="47.25">
      <c r="A20" s="279" t="s">
        <v>8</v>
      </c>
      <c r="B20" s="142" t="s">
        <v>37</v>
      </c>
      <c r="C20" s="162">
        <v>7500</v>
      </c>
      <c r="D20" s="162">
        <v>7500</v>
      </c>
      <c r="E20" s="162">
        <v>7500</v>
      </c>
      <c r="F20" s="62"/>
      <c r="G20" s="62"/>
      <c r="H20" s="62"/>
    </row>
    <row r="21" spans="1:8" s="39" customFormat="1" ht="15.75">
      <c r="A21" s="64" t="s">
        <v>351</v>
      </c>
      <c r="B21" s="126" t="s">
        <v>352</v>
      </c>
      <c r="C21" s="161">
        <f>C22</f>
        <v>1000</v>
      </c>
      <c r="D21" s="161">
        <f t="shared" ref="D21:E21" si="5">D22</f>
        <v>0</v>
      </c>
      <c r="E21" s="161">
        <f t="shared" si="5"/>
        <v>0</v>
      </c>
      <c r="F21" s="66"/>
      <c r="G21" s="66"/>
      <c r="H21" s="66"/>
    </row>
    <row r="22" spans="1:8" s="32" customFormat="1" ht="15.75">
      <c r="A22" s="279" t="s">
        <v>350</v>
      </c>
      <c r="B22" s="142" t="s">
        <v>297</v>
      </c>
      <c r="C22" s="162">
        <f>C23</f>
        <v>1000</v>
      </c>
      <c r="D22" s="162">
        <f t="shared" si="4"/>
        <v>0</v>
      </c>
      <c r="E22" s="162">
        <f t="shared" si="4"/>
        <v>0</v>
      </c>
      <c r="F22" s="62"/>
      <c r="G22" s="62"/>
      <c r="H22" s="62"/>
    </row>
    <row r="23" spans="1:8" s="32" customFormat="1" ht="15.75">
      <c r="A23" s="279" t="s">
        <v>296</v>
      </c>
      <c r="B23" s="142" t="s">
        <v>297</v>
      </c>
      <c r="C23" s="162">
        <v>1000</v>
      </c>
      <c r="D23" s="162">
        <v>0</v>
      </c>
      <c r="E23" s="162">
        <v>0</v>
      </c>
      <c r="F23" s="62"/>
      <c r="G23" s="62"/>
      <c r="H23" s="62"/>
    </row>
    <row r="24" spans="1:8" s="32" customFormat="1" ht="15.75">
      <c r="A24" s="64" t="s">
        <v>313</v>
      </c>
      <c r="B24" s="126" t="s">
        <v>9</v>
      </c>
      <c r="C24" s="161">
        <f>C25+C28</f>
        <v>5680000</v>
      </c>
      <c r="D24" s="161">
        <f>D25+D28</f>
        <v>5755000</v>
      </c>
      <c r="E24" s="161">
        <f>E25+E28</f>
        <v>5860000</v>
      </c>
      <c r="F24" s="62"/>
      <c r="G24" s="62"/>
      <c r="H24" s="62"/>
    </row>
    <row r="25" spans="1:8" s="32" customFormat="1" ht="15.75">
      <c r="A25" s="64" t="s">
        <v>308</v>
      </c>
      <c r="B25" s="126" t="s">
        <v>10</v>
      </c>
      <c r="C25" s="161">
        <f>C27</f>
        <v>500000</v>
      </c>
      <c r="D25" s="161">
        <f t="shared" ref="D25:E25" si="6">D27</f>
        <v>535000</v>
      </c>
      <c r="E25" s="161">
        <f t="shared" si="6"/>
        <v>560000</v>
      </c>
      <c r="F25" s="62"/>
      <c r="G25" s="62"/>
      <c r="H25" s="62"/>
    </row>
    <row r="26" spans="1:8" s="32" customFormat="1" ht="47.25">
      <c r="A26" s="142" t="s">
        <v>157</v>
      </c>
      <c r="B26" s="142" t="s">
        <v>26</v>
      </c>
      <c r="C26" s="162">
        <f>C27</f>
        <v>500000</v>
      </c>
      <c r="D26" s="162">
        <f t="shared" ref="D26:E26" si="7">D27</f>
        <v>535000</v>
      </c>
      <c r="E26" s="162">
        <f t="shared" si="7"/>
        <v>560000</v>
      </c>
      <c r="F26" s="62"/>
      <c r="G26" s="62"/>
      <c r="H26" s="62"/>
    </row>
    <row r="27" spans="1:8" s="32" customFormat="1" ht="47.25">
      <c r="A27" s="142" t="s">
        <v>11</v>
      </c>
      <c r="B27" s="142" t="s">
        <v>26</v>
      </c>
      <c r="C27" s="162">
        <v>500000</v>
      </c>
      <c r="D27" s="162">
        <v>535000</v>
      </c>
      <c r="E27" s="162">
        <v>560000</v>
      </c>
      <c r="F27" s="62"/>
      <c r="G27" s="62"/>
      <c r="H27" s="62"/>
    </row>
    <row r="28" spans="1:8" s="32" customFormat="1" ht="15.75">
      <c r="A28" s="64" t="s">
        <v>353</v>
      </c>
      <c r="B28" s="126" t="s">
        <v>12</v>
      </c>
      <c r="C28" s="161">
        <f>C30+C33</f>
        <v>5180000</v>
      </c>
      <c r="D28" s="161">
        <f t="shared" ref="D28:E28" si="8">D30+D33</f>
        <v>5220000</v>
      </c>
      <c r="E28" s="161">
        <f t="shared" si="8"/>
        <v>5300000</v>
      </c>
      <c r="F28" s="62"/>
      <c r="G28" s="62"/>
      <c r="H28" s="62"/>
    </row>
    <row r="29" spans="1:8" s="115" customFormat="1" ht="15.75">
      <c r="A29" s="279" t="s">
        <v>314</v>
      </c>
      <c r="B29" s="142" t="s">
        <v>315</v>
      </c>
      <c r="C29" s="162">
        <f>C30</f>
        <v>1650000</v>
      </c>
      <c r="D29" s="162">
        <f t="shared" ref="D29:E29" si="9">D30</f>
        <v>1670000</v>
      </c>
      <c r="E29" s="162">
        <f t="shared" si="9"/>
        <v>1700000</v>
      </c>
      <c r="F29" s="114"/>
      <c r="G29" s="114"/>
      <c r="H29" s="114"/>
    </row>
    <row r="30" spans="1:8" s="32" customFormat="1" ht="31.5">
      <c r="A30" s="279" t="s">
        <v>158</v>
      </c>
      <c r="B30" s="142" t="s">
        <v>14</v>
      </c>
      <c r="C30" s="162">
        <f>C31</f>
        <v>1650000</v>
      </c>
      <c r="D30" s="162">
        <f t="shared" ref="D30:E30" si="10">D31</f>
        <v>1670000</v>
      </c>
      <c r="E30" s="162">
        <f t="shared" si="10"/>
        <v>1700000</v>
      </c>
      <c r="F30" s="62"/>
      <c r="G30" s="62"/>
      <c r="H30" s="62"/>
    </row>
    <row r="31" spans="1:8" s="32" customFormat="1" ht="31.5">
      <c r="A31" s="279" t="s">
        <v>13</v>
      </c>
      <c r="B31" s="142" t="s">
        <v>14</v>
      </c>
      <c r="C31" s="162">
        <v>1650000</v>
      </c>
      <c r="D31" s="162">
        <v>1670000</v>
      </c>
      <c r="E31" s="162">
        <v>1700000</v>
      </c>
      <c r="F31" s="62"/>
      <c r="G31" s="62"/>
      <c r="H31" s="62"/>
    </row>
    <row r="32" spans="1:8" s="32" customFormat="1" ht="15.75">
      <c r="A32" s="279" t="s">
        <v>316</v>
      </c>
      <c r="B32" s="142" t="s">
        <v>317</v>
      </c>
      <c r="C32" s="162">
        <f>C33</f>
        <v>3530000</v>
      </c>
      <c r="D32" s="162">
        <f t="shared" ref="D32:E32" si="11">D33</f>
        <v>3550000</v>
      </c>
      <c r="E32" s="162">
        <f t="shared" si="11"/>
        <v>3600000</v>
      </c>
      <c r="F32" s="62"/>
      <c r="G32" s="62"/>
      <c r="H32" s="62"/>
    </row>
    <row r="33" spans="1:8" s="32" customFormat="1" ht="31.5">
      <c r="A33" s="279" t="s">
        <v>159</v>
      </c>
      <c r="B33" s="142" t="s">
        <v>16</v>
      </c>
      <c r="C33" s="162">
        <f>C34</f>
        <v>3530000</v>
      </c>
      <c r="D33" s="162">
        <f t="shared" ref="D33:E33" si="12">D34</f>
        <v>3550000</v>
      </c>
      <c r="E33" s="162">
        <f t="shared" si="12"/>
        <v>3600000</v>
      </c>
      <c r="F33" s="62"/>
      <c r="G33" s="62"/>
      <c r="H33" s="62"/>
    </row>
    <row r="34" spans="1:8" s="32" customFormat="1" ht="31.5">
      <c r="A34" s="279" t="s">
        <v>15</v>
      </c>
      <c r="B34" s="142" t="s">
        <v>16</v>
      </c>
      <c r="C34" s="162">
        <v>3530000</v>
      </c>
      <c r="D34" s="162">
        <v>3550000</v>
      </c>
      <c r="E34" s="162">
        <v>3600000</v>
      </c>
      <c r="F34" s="62"/>
      <c r="G34" s="62"/>
      <c r="H34" s="62"/>
    </row>
    <row r="35" spans="1:8" s="32" customFormat="1" ht="47.25">
      <c r="A35" s="64" t="s">
        <v>17</v>
      </c>
      <c r="B35" s="126" t="s">
        <v>18</v>
      </c>
      <c r="C35" s="161">
        <f>C36+C41</f>
        <v>232844.72</v>
      </c>
      <c r="D35" s="161">
        <f t="shared" ref="D35:E35" si="13">D36+D41</f>
        <v>232844.72</v>
      </c>
      <c r="E35" s="161">
        <f t="shared" si="13"/>
        <v>232844.72</v>
      </c>
      <c r="F35" s="62"/>
      <c r="G35" s="62"/>
      <c r="H35" s="62"/>
    </row>
    <row r="36" spans="1:8" s="115" customFormat="1" ht="94.5">
      <c r="A36" s="279" t="s">
        <v>318</v>
      </c>
      <c r="B36" s="142" t="s">
        <v>320</v>
      </c>
      <c r="C36" s="162">
        <f>C37</f>
        <v>231844.72</v>
      </c>
      <c r="D36" s="162">
        <f t="shared" ref="D36:E36" si="14">D37</f>
        <v>231844.72</v>
      </c>
      <c r="E36" s="162">
        <f t="shared" si="14"/>
        <v>231844.72</v>
      </c>
      <c r="F36" s="114"/>
      <c r="G36" s="114"/>
      <c r="H36" s="114"/>
    </row>
    <row r="37" spans="1:8" s="115" customFormat="1" ht="78.75">
      <c r="A37" s="279" t="s">
        <v>319</v>
      </c>
      <c r="B37" s="142" t="s">
        <v>321</v>
      </c>
      <c r="C37" s="162">
        <f>C38</f>
        <v>231844.72</v>
      </c>
      <c r="D37" s="162">
        <f t="shared" ref="D37:E37" si="15">D38</f>
        <v>231844.72</v>
      </c>
      <c r="E37" s="162">
        <f t="shared" si="15"/>
        <v>231844.72</v>
      </c>
      <c r="F37" s="114"/>
      <c r="G37" s="114"/>
      <c r="H37" s="114"/>
    </row>
    <row r="38" spans="1:8" s="32" customFormat="1" ht="78.75">
      <c r="A38" s="279" t="s">
        <v>161</v>
      </c>
      <c r="B38" s="142" t="s">
        <v>147</v>
      </c>
      <c r="C38" s="162">
        <f>C39</f>
        <v>231844.72</v>
      </c>
      <c r="D38" s="162">
        <f t="shared" ref="D38:E38" si="16">D39</f>
        <v>231844.72</v>
      </c>
      <c r="E38" s="162">
        <f t="shared" si="16"/>
        <v>231844.72</v>
      </c>
      <c r="F38" s="62"/>
      <c r="G38" s="62"/>
      <c r="H38" s="62"/>
    </row>
    <row r="39" spans="1:8" s="32" customFormat="1" ht="78.75">
      <c r="A39" s="279" t="s">
        <v>110</v>
      </c>
      <c r="B39" s="142" t="s">
        <v>147</v>
      </c>
      <c r="C39" s="162">
        <v>231844.72</v>
      </c>
      <c r="D39" s="162">
        <v>231844.72</v>
      </c>
      <c r="E39" s="162">
        <v>231844.72</v>
      </c>
      <c r="F39" s="62"/>
      <c r="G39" s="62"/>
      <c r="H39" s="62"/>
    </row>
    <row r="40" spans="1:8" s="32" customFormat="1" ht="81" customHeight="1">
      <c r="A40" s="279" t="s">
        <v>322</v>
      </c>
      <c r="B40" s="142" t="s">
        <v>323</v>
      </c>
      <c r="C40" s="162">
        <f>C41</f>
        <v>1000</v>
      </c>
      <c r="D40" s="162">
        <f t="shared" ref="D40:E40" si="17">D41</f>
        <v>1000</v>
      </c>
      <c r="E40" s="162">
        <f t="shared" si="17"/>
        <v>1000</v>
      </c>
      <c r="F40" s="62"/>
      <c r="G40" s="62"/>
      <c r="H40" s="62"/>
    </row>
    <row r="41" spans="1:8" s="32" customFormat="1" ht="78.75">
      <c r="A41" s="279" t="s">
        <v>162</v>
      </c>
      <c r="B41" s="157" t="s">
        <v>310</v>
      </c>
      <c r="C41" s="162">
        <f>C42</f>
        <v>1000</v>
      </c>
      <c r="D41" s="162">
        <f t="shared" ref="D41:E41" si="18">D42</f>
        <v>1000</v>
      </c>
      <c r="E41" s="162">
        <f t="shared" si="18"/>
        <v>1000</v>
      </c>
      <c r="F41" s="62"/>
      <c r="G41" s="62"/>
      <c r="H41" s="62"/>
    </row>
    <row r="42" spans="1:8" s="32" customFormat="1" ht="78.75">
      <c r="A42" s="279" t="s">
        <v>111</v>
      </c>
      <c r="B42" s="157" t="s">
        <v>310</v>
      </c>
      <c r="C42" s="162">
        <v>1000</v>
      </c>
      <c r="D42" s="163">
        <v>1000</v>
      </c>
      <c r="E42" s="163">
        <v>1000</v>
      </c>
      <c r="F42" s="62"/>
      <c r="G42" s="62"/>
      <c r="H42" s="62"/>
    </row>
    <row r="43" spans="1:8" s="32" customFormat="1" ht="31.5">
      <c r="A43" s="64" t="s">
        <v>117</v>
      </c>
      <c r="B43" s="126" t="s">
        <v>118</v>
      </c>
      <c r="C43" s="161">
        <f>C47</f>
        <v>1000</v>
      </c>
      <c r="D43" s="161">
        <f t="shared" ref="D43:E43" si="19">D47</f>
        <v>1000</v>
      </c>
      <c r="E43" s="161">
        <f t="shared" si="19"/>
        <v>1000</v>
      </c>
      <c r="F43" s="62"/>
      <c r="G43" s="62"/>
      <c r="H43" s="62"/>
    </row>
    <row r="44" spans="1:8" s="115" customFormat="1" ht="15.75">
      <c r="A44" s="279" t="s">
        <v>326</v>
      </c>
      <c r="B44" s="142" t="s">
        <v>329</v>
      </c>
      <c r="C44" s="162">
        <f>C45</f>
        <v>1000</v>
      </c>
      <c r="D44" s="162">
        <f t="shared" ref="D44:E44" si="20">D45</f>
        <v>1000</v>
      </c>
      <c r="E44" s="162">
        <f t="shared" si="20"/>
        <v>1000</v>
      </c>
      <c r="F44" s="114"/>
      <c r="G44" s="114"/>
      <c r="H44" s="114"/>
    </row>
    <row r="45" spans="1:8" s="115" customFormat="1" ht="15.75">
      <c r="A45" s="279" t="s">
        <v>327</v>
      </c>
      <c r="B45" s="142" t="s">
        <v>328</v>
      </c>
      <c r="C45" s="162">
        <f>C46</f>
        <v>1000</v>
      </c>
      <c r="D45" s="162">
        <f t="shared" ref="D45:E45" si="21">D46</f>
        <v>1000</v>
      </c>
      <c r="E45" s="162">
        <f t="shared" si="21"/>
        <v>1000</v>
      </c>
      <c r="F45" s="114"/>
      <c r="G45" s="114"/>
      <c r="H45" s="114"/>
    </row>
    <row r="46" spans="1:8" s="32" customFormat="1" ht="31.5">
      <c r="A46" s="279" t="s">
        <v>160</v>
      </c>
      <c r="B46" s="142" t="s">
        <v>112</v>
      </c>
      <c r="C46" s="162">
        <f>C47</f>
        <v>1000</v>
      </c>
      <c r="D46" s="162">
        <f t="shared" ref="D46:E46" si="22">D47</f>
        <v>1000</v>
      </c>
      <c r="E46" s="162">
        <f t="shared" si="22"/>
        <v>1000</v>
      </c>
      <c r="F46" s="62"/>
      <c r="G46" s="62"/>
      <c r="H46" s="62"/>
    </row>
    <row r="47" spans="1:8" s="32" customFormat="1" ht="31.5">
      <c r="A47" s="279" t="s">
        <v>385</v>
      </c>
      <c r="B47" s="142" t="s">
        <v>112</v>
      </c>
      <c r="C47" s="162">
        <v>1000</v>
      </c>
      <c r="D47" s="163">
        <v>1000</v>
      </c>
      <c r="E47" s="163">
        <v>1000</v>
      </c>
      <c r="F47" s="62"/>
      <c r="G47" s="62"/>
      <c r="H47" s="62"/>
    </row>
    <row r="48" spans="1:8" s="32" customFormat="1" ht="31.5">
      <c r="A48" s="64" t="s">
        <v>116</v>
      </c>
      <c r="B48" s="126" t="s">
        <v>163</v>
      </c>
      <c r="C48" s="161">
        <f>C49+C53</f>
        <v>58378.95</v>
      </c>
      <c r="D48" s="161">
        <f t="shared" ref="D48:E48" si="23">D49+D53</f>
        <v>23237.68</v>
      </c>
      <c r="E48" s="161">
        <f t="shared" si="23"/>
        <v>24837.68</v>
      </c>
      <c r="F48" s="62"/>
      <c r="G48" s="62"/>
      <c r="H48" s="62"/>
    </row>
    <row r="49" spans="1:9" s="32" customFormat="1" ht="81.75" customHeight="1">
      <c r="A49" s="279" t="s">
        <v>167</v>
      </c>
      <c r="B49" s="142" t="s">
        <v>166</v>
      </c>
      <c r="C49" s="162">
        <f>C50</f>
        <v>57378.95</v>
      </c>
      <c r="D49" s="162">
        <f t="shared" ref="D49:E49" si="24">D50</f>
        <v>22237.68</v>
      </c>
      <c r="E49" s="162">
        <f t="shared" si="24"/>
        <v>23837.68</v>
      </c>
      <c r="F49" s="62"/>
      <c r="G49" s="62"/>
      <c r="H49" s="62"/>
    </row>
    <row r="50" spans="1:9" s="32" customFormat="1" ht="94.5">
      <c r="A50" s="279" t="s">
        <v>298</v>
      </c>
      <c r="B50" s="142" t="s">
        <v>299</v>
      </c>
      <c r="C50" s="162">
        <f>C51</f>
        <v>57378.95</v>
      </c>
      <c r="D50" s="162">
        <f t="shared" ref="D50:E51" si="25">D51</f>
        <v>22237.68</v>
      </c>
      <c r="E50" s="162">
        <f t="shared" si="25"/>
        <v>23837.68</v>
      </c>
      <c r="F50" s="62"/>
      <c r="G50" s="62"/>
      <c r="H50" s="62"/>
    </row>
    <row r="51" spans="1:9" s="32" customFormat="1" ht="94.5">
      <c r="A51" s="279" t="s">
        <v>164</v>
      </c>
      <c r="B51" s="142" t="s">
        <v>312</v>
      </c>
      <c r="C51" s="162">
        <f>C52</f>
        <v>57378.95</v>
      </c>
      <c r="D51" s="162">
        <f t="shared" si="25"/>
        <v>22237.68</v>
      </c>
      <c r="E51" s="162">
        <f t="shared" si="25"/>
        <v>23837.68</v>
      </c>
      <c r="F51" s="62"/>
      <c r="G51" s="62"/>
      <c r="H51" s="62"/>
    </row>
    <row r="52" spans="1:9" s="32" customFormat="1" ht="94.5">
      <c r="A52" s="279" t="s">
        <v>113</v>
      </c>
      <c r="B52" s="142" t="s">
        <v>312</v>
      </c>
      <c r="C52" s="162">
        <v>57378.95</v>
      </c>
      <c r="D52" s="162">
        <v>22237.68</v>
      </c>
      <c r="E52" s="162">
        <v>23837.68</v>
      </c>
      <c r="F52" s="62"/>
      <c r="G52" s="62"/>
      <c r="H52" s="62"/>
    </row>
    <row r="53" spans="1:9" s="32" customFormat="1" ht="31.5">
      <c r="A53" s="279" t="s">
        <v>354</v>
      </c>
      <c r="B53" s="142" t="s">
        <v>168</v>
      </c>
      <c r="C53" s="162">
        <f>C55</f>
        <v>1000</v>
      </c>
      <c r="D53" s="162">
        <f t="shared" ref="D53:E53" si="26">D55</f>
        <v>1000</v>
      </c>
      <c r="E53" s="162">
        <f t="shared" si="26"/>
        <v>1000</v>
      </c>
      <c r="F53" s="62"/>
      <c r="G53" s="62"/>
      <c r="H53" s="62"/>
    </row>
    <row r="54" spans="1:9" s="32" customFormat="1" ht="47.25">
      <c r="A54" s="279" t="s">
        <v>324</v>
      </c>
      <c r="B54" s="142" t="s">
        <v>325</v>
      </c>
      <c r="C54" s="162">
        <f>C55</f>
        <v>1000</v>
      </c>
      <c r="D54" s="162">
        <f t="shared" ref="D54:E54" si="27">D55</f>
        <v>1000</v>
      </c>
      <c r="E54" s="162">
        <f t="shared" si="27"/>
        <v>1000</v>
      </c>
      <c r="F54" s="62"/>
      <c r="G54" s="62"/>
      <c r="H54" s="62"/>
    </row>
    <row r="55" spans="1:9" s="32" customFormat="1" ht="48.75" customHeight="1">
      <c r="A55" s="279" t="s">
        <v>165</v>
      </c>
      <c r="B55" s="142" t="s">
        <v>115</v>
      </c>
      <c r="C55" s="162">
        <f>C56</f>
        <v>1000</v>
      </c>
      <c r="D55" s="162">
        <f t="shared" ref="D55:E55" si="28">D56</f>
        <v>1000</v>
      </c>
      <c r="E55" s="162">
        <f t="shared" si="28"/>
        <v>1000</v>
      </c>
      <c r="F55" s="62"/>
      <c r="G55" s="62"/>
      <c r="H55" s="62"/>
    </row>
    <row r="56" spans="1:9" s="32" customFormat="1" ht="49.5" customHeight="1">
      <c r="A56" s="279" t="s">
        <v>114</v>
      </c>
      <c r="B56" s="142" t="s">
        <v>115</v>
      </c>
      <c r="C56" s="162">
        <v>1000</v>
      </c>
      <c r="D56" s="162">
        <v>1000</v>
      </c>
      <c r="E56" s="162">
        <v>1000</v>
      </c>
      <c r="F56" s="62"/>
      <c r="G56" s="62"/>
      <c r="H56" s="62"/>
    </row>
    <row r="57" spans="1:9" s="39" customFormat="1" ht="15.75">
      <c r="A57" s="64" t="s">
        <v>223</v>
      </c>
      <c r="B57" s="126" t="s">
        <v>227</v>
      </c>
      <c r="C57" s="161">
        <f>C58</f>
        <v>1000</v>
      </c>
      <c r="D57" s="161">
        <v>0</v>
      </c>
      <c r="E57" s="161">
        <v>0</v>
      </c>
      <c r="F57" s="66"/>
      <c r="G57" s="66"/>
      <c r="H57" s="66"/>
    </row>
    <row r="58" spans="1:9" s="32" customFormat="1" ht="15.75">
      <c r="A58" s="279" t="s">
        <v>225</v>
      </c>
      <c r="B58" s="142" t="s">
        <v>224</v>
      </c>
      <c r="C58" s="162">
        <f>C59</f>
        <v>1000</v>
      </c>
      <c r="D58" s="162">
        <v>0</v>
      </c>
      <c r="E58" s="162">
        <v>0</v>
      </c>
      <c r="F58" s="62"/>
      <c r="G58" s="62"/>
      <c r="H58" s="62"/>
    </row>
    <row r="59" spans="1:9" s="32" customFormat="1" ht="15.75">
      <c r="A59" s="279" t="s">
        <v>226</v>
      </c>
      <c r="B59" s="142" t="s">
        <v>31</v>
      </c>
      <c r="C59" s="162">
        <f>C60</f>
        <v>1000</v>
      </c>
      <c r="D59" s="162">
        <v>0</v>
      </c>
      <c r="E59" s="162">
        <v>0</v>
      </c>
      <c r="F59" s="62"/>
      <c r="G59" s="62"/>
      <c r="H59" s="62"/>
    </row>
    <row r="60" spans="1:9" s="32" customFormat="1" ht="15.75">
      <c r="A60" s="279" t="s">
        <v>121</v>
      </c>
      <c r="B60" s="142" t="s">
        <v>31</v>
      </c>
      <c r="C60" s="162">
        <v>1000</v>
      </c>
      <c r="D60" s="162">
        <v>0</v>
      </c>
      <c r="E60" s="162">
        <v>0</v>
      </c>
      <c r="F60" s="62"/>
      <c r="G60" s="62"/>
      <c r="H60" s="62"/>
    </row>
    <row r="61" spans="1:9" s="32" customFormat="1" ht="15.75">
      <c r="A61" s="64" t="s">
        <v>19</v>
      </c>
      <c r="B61" s="126" t="s">
        <v>20</v>
      </c>
      <c r="C61" s="161">
        <f>C64+C70+C78+C82+C86+C68</f>
        <v>22848160.59</v>
      </c>
      <c r="D61" s="161">
        <f>D63+D70+D78+D82+D86</f>
        <v>10481417.6</v>
      </c>
      <c r="E61" s="161">
        <f>E63+E70+E78+E82+E86</f>
        <v>10489817.6</v>
      </c>
      <c r="F61" s="62"/>
      <c r="G61" s="62"/>
      <c r="H61" s="62"/>
    </row>
    <row r="62" spans="1:9" s="32" customFormat="1" ht="47.25">
      <c r="A62" s="64" t="s">
        <v>170</v>
      </c>
      <c r="B62" s="126" t="s">
        <v>169</v>
      </c>
      <c r="C62" s="161">
        <f>C63+C70+C78+C82</f>
        <v>22847160.59</v>
      </c>
      <c r="D62" s="161">
        <f>D63+D70+D78+D82</f>
        <v>10480417.6</v>
      </c>
      <c r="E62" s="161">
        <f>E63+E70+E78+E82</f>
        <v>10488817.6</v>
      </c>
      <c r="F62" s="62"/>
      <c r="G62" s="104"/>
      <c r="H62" s="104"/>
      <c r="I62" s="104"/>
    </row>
    <row r="63" spans="1:9" s="32" customFormat="1" ht="31.5">
      <c r="A63" s="64" t="s">
        <v>355</v>
      </c>
      <c r="B63" s="126" t="s">
        <v>171</v>
      </c>
      <c r="C63" s="161">
        <f>C64+C68</f>
        <v>6908730.2999999998</v>
      </c>
      <c r="D63" s="161">
        <f t="shared" ref="D63:E63" si="29">D64+D68</f>
        <v>6203100</v>
      </c>
      <c r="E63" s="161">
        <f t="shared" si="29"/>
        <v>6203100</v>
      </c>
      <c r="F63" s="62"/>
      <c r="G63" s="69"/>
      <c r="H63" s="69"/>
      <c r="I63" s="69"/>
    </row>
    <row r="64" spans="1:9" s="32" customFormat="1" ht="15.75">
      <c r="A64" s="279" t="s">
        <v>356</v>
      </c>
      <c r="B64" s="142" t="s">
        <v>172</v>
      </c>
      <c r="C64" s="162">
        <f>C65</f>
        <v>6690300</v>
      </c>
      <c r="D64" s="162">
        <f t="shared" ref="D64:E64" si="30">D65</f>
        <v>6203100</v>
      </c>
      <c r="E64" s="162">
        <f t="shared" si="30"/>
        <v>6203100</v>
      </c>
      <c r="F64" s="62"/>
      <c r="G64" s="62"/>
      <c r="H64" s="62"/>
    </row>
    <row r="65" spans="1:8" s="32" customFormat="1" ht="31.5">
      <c r="A65" s="279" t="s">
        <v>357</v>
      </c>
      <c r="B65" s="142" t="s">
        <v>21</v>
      </c>
      <c r="C65" s="162">
        <f>C66</f>
        <v>6690300</v>
      </c>
      <c r="D65" s="162">
        <f t="shared" ref="D65:E65" si="31">D66</f>
        <v>6203100</v>
      </c>
      <c r="E65" s="162">
        <f t="shared" si="31"/>
        <v>6203100</v>
      </c>
      <c r="F65" s="62"/>
      <c r="G65" s="62"/>
      <c r="H65" s="62"/>
    </row>
    <row r="66" spans="1:8" s="32" customFormat="1" ht="31.5">
      <c r="A66" s="279" t="s">
        <v>358</v>
      </c>
      <c r="B66" s="142" t="s">
        <v>21</v>
      </c>
      <c r="C66" s="162">
        <f>безвозм.пост.!C3</f>
        <v>6690300</v>
      </c>
      <c r="D66" s="162">
        <f>безвозм.пост.!D3</f>
        <v>6203100</v>
      </c>
      <c r="E66" s="162">
        <f>безвозм.пост.!E3</f>
        <v>6203100</v>
      </c>
      <c r="F66" s="62"/>
      <c r="G66" s="62"/>
      <c r="H66" s="62"/>
    </row>
    <row r="67" spans="1:8" s="32" customFormat="1" ht="31.5">
      <c r="A67" s="279" t="s">
        <v>359</v>
      </c>
      <c r="B67" s="142" t="s">
        <v>222</v>
      </c>
      <c r="C67" s="162">
        <f>C68</f>
        <v>218430.3</v>
      </c>
      <c r="D67" s="162">
        <f t="shared" ref="D67:E68" si="32">D68</f>
        <v>0</v>
      </c>
      <c r="E67" s="162">
        <f t="shared" si="32"/>
        <v>0</v>
      </c>
      <c r="F67" s="62"/>
      <c r="G67" s="62"/>
      <c r="H67" s="62"/>
    </row>
    <row r="68" spans="1:8" s="32" customFormat="1" ht="31.5">
      <c r="A68" s="279" t="s">
        <v>360</v>
      </c>
      <c r="B68" s="142" t="s">
        <v>108</v>
      </c>
      <c r="C68" s="162">
        <f>C69</f>
        <v>218430.3</v>
      </c>
      <c r="D68" s="162">
        <f t="shared" si="32"/>
        <v>0</v>
      </c>
      <c r="E68" s="162">
        <f t="shared" si="32"/>
        <v>0</v>
      </c>
      <c r="F68" s="62"/>
      <c r="G68" s="62"/>
      <c r="H68" s="62"/>
    </row>
    <row r="69" spans="1:8" s="32" customFormat="1" ht="31.5">
      <c r="A69" s="350" t="s">
        <v>361</v>
      </c>
      <c r="B69" s="142" t="s">
        <v>108</v>
      </c>
      <c r="C69" s="162">
        <f>безвозм.пост.!C4</f>
        <v>218430.3</v>
      </c>
      <c r="D69" s="162">
        <f>безвозм.пост.!D4</f>
        <v>0</v>
      </c>
      <c r="E69" s="162">
        <f>безвозм.пост.!E4</f>
        <v>0</v>
      </c>
      <c r="F69" s="62"/>
      <c r="G69" s="62"/>
      <c r="H69" s="62"/>
    </row>
    <row r="70" spans="1:8" s="246" customFormat="1" ht="31.5">
      <c r="A70" s="272" t="s">
        <v>362</v>
      </c>
      <c r="B70" s="126" t="s">
        <v>174</v>
      </c>
      <c r="C70" s="161">
        <f>C71+C74</f>
        <v>5662387</v>
      </c>
      <c r="D70" s="161">
        <f t="shared" ref="D70:E70" si="33">D71</f>
        <v>0</v>
      </c>
      <c r="E70" s="161">
        <f t="shared" si="33"/>
        <v>0</v>
      </c>
      <c r="F70" s="245"/>
      <c r="G70" s="245"/>
      <c r="H70" s="245"/>
    </row>
    <row r="71" spans="1:8" s="32" customFormat="1" ht="15.75">
      <c r="A71" s="276" t="s">
        <v>363</v>
      </c>
      <c r="B71" s="142" t="s">
        <v>173</v>
      </c>
      <c r="C71" s="162">
        <f>C72</f>
        <v>929382</v>
      </c>
      <c r="D71" s="162">
        <f t="shared" ref="D71:E71" si="34">D72</f>
        <v>0</v>
      </c>
      <c r="E71" s="162">
        <f t="shared" si="34"/>
        <v>0</v>
      </c>
      <c r="F71" s="62"/>
      <c r="G71" s="62"/>
      <c r="H71" s="62"/>
    </row>
    <row r="72" spans="1:8" s="32" customFormat="1" ht="15.75">
      <c r="A72" s="276" t="s">
        <v>364</v>
      </c>
      <c r="B72" s="351" t="s">
        <v>23</v>
      </c>
      <c r="C72" s="162">
        <f>C73</f>
        <v>929382</v>
      </c>
      <c r="D72" s="162">
        <f t="shared" ref="D72:E72" si="35">D73</f>
        <v>0</v>
      </c>
      <c r="E72" s="162">
        <f t="shared" si="35"/>
        <v>0</v>
      </c>
      <c r="F72" s="62"/>
      <c r="G72" s="62"/>
      <c r="H72" s="62"/>
    </row>
    <row r="73" spans="1:8" s="32" customFormat="1" ht="15.75">
      <c r="A73" s="276" t="s">
        <v>365</v>
      </c>
      <c r="B73" s="351" t="s">
        <v>23</v>
      </c>
      <c r="C73" s="162">
        <f>безвозм.пост.!C9+безвозм.пост.!C16</f>
        <v>929382</v>
      </c>
      <c r="D73" s="162">
        <f>безвозм.пост.!D9</f>
        <v>0</v>
      </c>
      <c r="E73" s="162">
        <f>безвозм.пост.!E9</f>
        <v>0</v>
      </c>
      <c r="F73" s="62"/>
      <c r="G73" s="62"/>
      <c r="H73" s="62"/>
    </row>
    <row r="74" spans="1:8" s="32" customFormat="1" ht="31.5">
      <c r="A74" s="276" t="s">
        <v>572</v>
      </c>
      <c r="B74" s="142" t="s">
        <v>573</v>
      </c>
      <c r="C74" s="162">
        <f>C75</f>
        <v>4733005</v>
      </c>
      <c r="D74" s="162">
        <f t="shared" ref="D74:E75" si="36">D75</f>
        <v>0</v>
      </c>
      <c r="E74" s="162">
        <f t="shared" si="36"/>
        <v>0</v>
      </c>
      <c r="F74" s="62"/>
      <c r="G74" s="62"/>
      <c r="H74" s="62"/>
    </row>
    <row r="75" spans="1:8" s="32" customFormat="1" ht="31.5">
      <c r="A75" s="398" t="s">
        <v>571</v>
      </c>
      <c r="B75" s="351" t="s">
        <v>569</v>
      </c>
      <c r="C75" s="162">
        <f>C76</f>
        <v>4733005</v>
      </c>
      <c r="D75" s="162">
        <f t="shared" si="36"/>
        <v>0</v>
      </c>
      <c r="E75" s="162">
        <f t="shared" si="36"/>
        <v>0</v>
      </c>
      <c r="F75" s="62"/>
      <c r="G75" s="62"/>
      <c r="H75" s="62"/>
    </row>
    <row r="76" spans="1:8" s="32" customFormat="1" ht="31.5">
      <c r="A76" s="398" t="s">
        <v>570</v>
      </c>
      <c r="B76" s="351" t="s">
        <v>569</v>
      </c>
      <c r="C76" s="162">
        <f>безвозм.пост.!C14</f>
        <v>4733005</v>
      </c>
      <c r="D76" s="162">
        <f>безвозм.пост.!D12</f>
        <v>0</v>
      </c>
      <c r="E76" s="162">
        <f>безвозм.пост.!E12</f>
        <v>0</v>
      </c>
      <c r="F76" s="62"/>
      <c r="G76" s="62"/>
      <c r="H76" s="62"/>
    </row>
    <row r="77" spans="1:8" s="32" customFormat="1" ht="15.75">
      <c r="A77" s="276"/>
      <c r="B77" s="351"/>
      <c r="C77" s="162"/>
      <c r="D77" s="162"/>
      <c r="E77" s="162"/>
      <c r="F77" s="62"/>
      <c r="G77" s="62"/>
      <c r="H77" s="62"/>
    </row>
    <row r="78" spans="1:8" s="39" customFormat="1" ht="31.5">
      <c r="A78" s="352" t="s">
        <v>366</v>
      </c>
      <c r="B78" s="353" t="s">
        <v>175</v>
      </c>
      <c r="C78" s="161">
        <f>C79</f>
        <v>238850</v>
      </c>
      <c r="D78" s="161">
        <f t="shared" ref="D78:E78" si="37">D79</f>
        <v>246500</v>
      </c>
      <c r="E78" s="161">
        <f t="shared" si="37"/>
        <v>254900</v>
      </c>
      <c r="F78" s="66"/>
      <c r="G78" s="66"/>
      <c r="H78" s="66"/>
    </row>
    <row r="79" spans="1:8" s="32" customFormat="1" ht="47.25">
      <c r="A79" s="354" t="s">
        <v>367</v>
      </c>
      <c r="B79" s="351" t="s">
        <v>176</v>
      </c>
      <c r="C79" s="162">
        <f>C80</f>
        <v>238850</v>
      </c>
      <c r="D79" s="162">
        <f t="shared" ref="D79:E79" si="38">D80</f>
        <v>246500</v>
      </c>
      <c r="E79" s="162">
        <f t="shared" si="38"/>
        <v>254900</v>
      </c>
      <c r="F79" s="62"/>
      <c r="G79" s="62"/>
      <c r="H79" s="62"/>
    </row>
    <row r="80" spans="1:8" s="32" customFormat="1" ht="47.25">
      <c r="A80" s="354" t="s">
        <v>368</v>
      </c>
      <c r="B80" s="142" t="s">
        <v>22</v>
      </c>
      <c r="C80" s="162">
        <f>C81</f>
        <v>238850</v>
      </c>
      <c r="D80" s="162">
        <f t="shared" ref="D80:E80" si="39">D81</f>
        <v>246500</v>
      </c>
      <c r="E80" s="162">
        <f t="shared" si="39"/>
        <v>254900</v>
      </c>
      <c r="F80" s="62"/>
      <c r="G80" s="62"/>
      <c r="H80" s="62"/>
    </row>
    <row r="81" spans="1:8" s="32" customFormat="1" ht="47.25">
      <c r="A81" s="354" t="s">
        <v>369</v>
      </c>
      <c r="B81" s="142" t="s">
        <v>22</v>
      </c>
      <c r="C81" s="162">
        <f>безвозм.пост.!C5</f>
        <v>238850</v>
      </c>
      <c r="D81" s="162">
        <f>безвозм.пост.!D5</f>
        <v>246500</v>
      </c>
      <c r="E81" s="162">
        <f>безвозм.пост.!E5</f>
        <v>254900</v>
      </c>
      <c r="F81" s="62"/>
      <c r="G81" s="62"/>
      <c r="H81" s="62"/>
    </row>
    <row r="82" spans="1:8" s="275" customFormat="1" ht="15.75">
      <c r="A82" s="272" t="s">
        <v>374</v>
      </c>
      <c r="B82" s="273" t="s">
        <v>177</v>
      </c>
      <c r="C82" s="161">
        <f>C83</f>
        <v>10037193.289999999</v>
      </c>
      <c r="D82" s="161">
        <f t="shared" ref="D82:E82" si="40">D83</f>
        <v>4030817.6</v>
      </c>
      <c r="E82" s="161">
        <f t="shared" si="40"/>
        <v>4030817.6</v>
      </c>
      <c r="F82" s="274"/>
      <c r="G82" s="274"/>
      <c r="H82" s="274"/>
    </row>
    <row r="83" spans="1:8" s="278" customFormat="1" ht="63">
      <c r="A83" s="276" t="s">
        <v>373</v>
      </c>
      <c r="B83" s="142" t="s">
        <v>178</v>
      </c>
      <c r="C83" s="162">
        <f>C84</f>
        <v>10037193.289999999</v>
      </c>
      <c r="D83" s="162">
        <f t="shared" ref="D83:E83" si="41">D84</f>
        <v>4030817.6</v>
      </c>
      <c r="E83" s="162">
        <f t="shared" si="41"/>
        <v>4030817.6</v>
      </c>
      <c r="F83" s="277"/>
      <c r="G83" s="277"/>
      <c r="H83" s="277"/>
    </row>
    <row r="84" spans="1:8" s="278" customFormat="1" ht="78.75">
      <c r="A84" s="279" t="s">
        <v>372</v>
      </c>
      <c r="B84" s="142" t="s">
        <v>24</v>
      </c>
      <c r="C84" s="162">
        <f>C85</f>
        <v>10037193.289999999</v>
      </c>
      <c r="D84" s="162">
        <f t="shared" ref="D84:E84" si="42">D85</f>
        <v>4030817.6</v>
      </c>
      <c r="E84" s="162">
        <f t="shared" si="42"/>
        <v>4030817.6</v>
      </c>
      <c r="F84" s="277"/>
      <c r="G84" s="277"/>
      <c r="H84" s="277"/>
    </row>
    <row r="85" spans="1:8" s="278" customFormat="1" ht="78.75">
      <c r="A85" s="279" t="s">
        <v>371</v>
      </c>
      <c r="B85" s="142" t="s">
        <v>24</v>
      </c>
      <c r="C85" s="162">
        <f>безвозм.пост.!C18</f>
        <v>10037193.289999999</v>
      </c>
      <c r="D85" s="162">
        <f>безвозм.пост.!D18</f>
        <v>4030817.6</v>
      </c>
      <c r="E85" s="162">
        <f>безвозм.пост.!E18</f>
        <v>4030817.6</v>
      </c>
      <c r="F85" s="277"/>
      <c r="G85" s="277"/>
      <c r="H85" s="277"/>
    </row>
    <row r="86" spans="1:8" s="39" customFormat="1" ht="31.5">
      <c r="A86" s="355" t="s">
        <v>228</v>
      </c>
      <c r="B86" s="126" t="s">
        <v>375</v>
      </c>
      <c r="C86" s="161">
        <f>C87</f>
        <v>1000</v>
      </c>
      <c r="D86" s="161">
        <f t="shared" ref="D86:E88" si="43">D87</f>
        <v>1000</v>
      </c>
      <c r="E86" s="161">
        <f t="shared" si="43"/>
        <v>1000</v>
      </c>
      <c r="F86" s="66"/>
      <c r="G86" s="66"/>
      <c r="H86" s="66"/>
    </row>
    <row r="87" spans="1:8" s="32" customFormat="1" ht="31.5">
      <c r="A87" s="356" t="s">
        <v>376</v>
      </c>
      <c r="B87" s="357" t="s">
        <v>229</v>
      </c>
      <c r="C87" s="162">
        <f>C88</f>
        <v>1000</v>
      </c>
      <c r="D87" s="162">
        <f t="shared" si="43"/>
        <v>1000</v>
      </c>
      <c r="E87" s="162">
        <f t="shared" si="43"/>
        <v>1000</v>
      </c>
      <c r="F87" s="62"/>
      <c r="G87" s="62"/>
      <c r="H87" s="62"/>
    </row>
    <row r="88" spans="1:8" s="32" customFormat="1" ht="47.25">
      <c r="A88" s="356" t="s">
        <v>377</v>
      </c>
      <c r="B88" s="357" t="s">
        <v>205</v>
      </c>
      <c r="C88" s="162">
        <f>C89</f>
        <v>1000</v>
      </c>
      <c r="D88" s="162">
        <f t="shared" si="43"/>
        <v>1000</v>
      </c>
      <c r="E88" s="162">
        <f t="shared" si="43"/>
        <v>1000</v>
      </c>
      <c r="F88" s="62"/>
      <c r="G88" s="62"/>
      <c r="H88" s="62"/>
    </row>
    <row r="89" spans="1:8" s="32" customFormat="1" ht="47.25">
      <c r="A89" s="356" t="s">
        <v>378</v>
      </c>
      <c r="B89" s="357" t="s">
        <v>205</v>
      </c>
      <c r="C89" s="162">
        <v>1000</v>
      </c>
      <c r="D89" s="162">
        <v>1000</v>
      </c>
      <c r="E89" s="162">
        <v>1000</v>
      </c>
      <c r="F89" s="62"/>
      <c r="G89" s="62"/>
      <c r="H89" s="62"/>
    </row>
    <row r="90" spans="1:8" s="32" customFormat="1" ht="15.75">
      <c r="A90" s="64" t="s">
        <v>25</v>
      </c>
      <c r="B90" s="358"/>
      <c r="C90" s="359">
        <f>C12+C61</f>
        <v>30548884.259999998</v>
      </c>
      <c r="D90" s="359">
        <f>D12+D61</f>
        <v>18235000</v>
      </c>
      <c r="E90" s="359">
        <f>E12+E61</f>
        <v>18390000</v>
      </c>
      <c r="F90" s="62"/>
      <c r="G90" s="62"/>
      <c r="H90" s="68"/>
    </row>
    <row r="91" spans="1:8" s="32" customFormat="1">
      <c r="A91" s="277"/>
      <c r="B91" s="345"/>
      <c r="C91" s="360"/>
      <c r="D91" s="277"/>
      <c r="E91" s="277"/>
      <c r="F91" s="62"/>
      <c r="G91" s="62"/>
      <c r="H91" s="62"/>
    </row>
    <row r="92" spans="1:8" s="32" customFormat="1">
      <c r="A92" s="277"/>
      <c r="B92" s="345"/>
      <c r="C92" s="361"/>
      <c r="D92" s="361"/>
      <c r="E92" s="361"/>
      <c r="F92" s="62"/>
      <c r="G92" s="62"/>
      <c r="H92" s="62"/>
    </row>
    <row r="93" spans="1:8" s="32" customFormat="1">
      <c r="A93" s="277"/>
      <c r="B93" s="345"/>
      <c r="C93" s="362"/>
      <c r="D93" s="362"/>
      <c r="E93" s="362"/>
      <c r="F93" s="62"/>
      <c r="G93" s="62"/>
      <c r="H93" s="62"/>
    </row>
    <row r="94" spans="1:8">
      <c r="C94" s="269"/>
      <c r="D94" s="269"/>
    </row>
    <row r="96" spans="1:8">
      <c r="C96" s="363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6" sqref="B6:D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38" t="s">
        <v>198</v>
      </c>
      <c r="C1" s="438"/>
      <c r="D1" s="438"/>
    </row>
    <row r="2" spans="1:4" ht="15.75">
      <c r="B2" s="439" t="s">
        <v>33</v>
      </c>
      <c r="C2" s="439"/>
      <c r="D2" s="439"/>
    </row>
    <row r="3" spans="1:4" ht="15.75">
      <c r="B3" s="439" t="s">
        <v>122</v>
      </c>
      <c r="C3" s="439"/>
      <c r="D3" s="439"/>
    </row>
    <row r="4" spans="1:4" ht="15.75">
      <c r="B4" s="439" t="s">
        <v>27</v>
      </c>
      <c r="C4" s="439"/>
      <c r="D4" s="439"/>
    </row>
    <row r="5" spans="1:4" ht="15.75">
      <c r="B5" s="439" t="s">
        <v>28</v>
      </c>
      <c r="C5" s="439"/>
      <c r="D5" s="439"/>
    </row>
    <row r="6" spans="1:4" ht="15.75" customHeight="1">
      <c r="B6" s="430" t="s">
        <v>563</v>
      </c>
      <c r="C6" s="430"/>
      <c r="D6" s="430"/>
    </row>
    <row r="7" spans="1:4" ht="15.75">
      <c r="A7" s="55"/>
      <c r="B7" s="440"/>
      <c r="C7" s="440"/>
      <c r="D7" s="440"/>
    </row>
    <row r="8" spans="1:4" ht="37.5" customHeight="1">
      <c r="A8" s="436" t="s">
        <v>537</v>
      </c>
      <c r="B8" s="436"/>
      <c r="C8" s="437"/>
      <c r="D8" s="437"/>
    </row>
    <row r="9" spans="1:4" ht="41.25" customHeight="1">
      <c r="A9" s="55"/>
      <c r="B9" s="55"/>
      <c r="C9" s="55"/>
      <c r="D9" s="55"/>
    </row>
    <row r="10" spans="1:4" ht="15.75">
      <c r="A10" s="34" t="s">
        <v>34</v>
      </c>
      <c r="B10" s="433" t="s">
        <v>42</v>
      </c>
      <c r="C10" s="434"/>
      <c r="D10" s="435"/>
    </row>
    <row r="11" spans="1:4" ht="15.75">
      <c r="A11" s="56">
        <v>1</v>
      </c>
      <c r="B11" s="56" t="s">
        <v>345</v>
      </c>
      <c r="C11" s="56" t="s">
        <v>428</v>
      </c>
      <c r="D11" s="56" t="s">
        <v>534</v>
      </c>
    </row>
    <row r="12" spans="1:4" ht="31.5">
      <c r="A12" s="57" t="str">
        <f>'Пр. 2'!B66</f>
        <v>Дотации бюджетам сельских поселений на выравнивание бюджетной обеспеченности</v>
      </c>
      <c r="B12" s="48">
        <f>'Пр. 2'!C66</f>
        <v>6690300</v>
      </c>
      <c r="C12" s="48">
        <f>'Пр. 2'!D66</f>
        <v>6203100</v>
      </c>
      <c r="D12" s="48">
        <f>'Пр. 2'!E66</f>
        <v>6203100</v>
      </c>
    </row>
    <row r="13" spans="1:4" ht="36.75" customHeight="1">
      <c r="A13" s="57" t="s">
        <v>108</v>
      </c>
      <c r="B13" s="48">
        <f>'Пр. 2'!C69</f>
        <v>218430.3</v>
      </c>
      <c r="C13" s="48">
        <f>'Пр. 2'!D69</f>
        <v>0</v>
      </c>
      <c r="D13" s="48">
        <f>'Пр. 2'!E69</f>
        <v>0</v>
      </c>
    </row>
    <row r="14" spans="1:4" ht="15.75">
      <c r="A14" s="54" t="s">
        <v>23</v>
      </c>
      <c r="B14" s="48">
        <f>безвозм.пост.!C9</f>
        <v>929382</v>
      </c>
      <c r="C14" s="48">
        <f>'Пр. 2'!D73</f>
        <v>0</v>
      </c>
      <c r="D14" s="48">
        <f>'Пр. 2'!E73</f>
        <v>0</v>
      </c>
    </row>
    <row r="15" spans="1:4" ht="54" customHeight="1">
      <c r="A15" s="44" t="s">
        <v>22</v>
      </c>
      <c r="B15" s="48">
        <f>'Пр. 2'!C81</f>
        <v>238850</v>
      </c>
      <c r="C15" s="48">
        <f>'Пр. 2'!D81</f>
        <v>246500</v>
      </c>
      <c r="D15" s="48">
        <f>'Пр. 2'!E81</f>
        <v>254900</v>
      </c>
    </row>
    <row r="16" spans="1:4" ht="15.75">
      <c r="A16" s="36" t="s">
        <v>35</v>
      </c>
      <c r="B16" s="58">
        <f>SUM(B12:B15)</f>
        <v>8076962.2999999998</v>
      </c>
      <c r="C16" s="58">
        <f>SUM(C12:C15)</f>
        <v>6449600</v>
      </c>
      <c r="D16" s="58">
        <f>SUM(D12:D15)</f>
        <v>6458000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20" sqref="B20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301" t="s">
        <v>199</v>
      </c>
    </row>
    <row r="2" spans="1:2" ht="15.75">
      <c r="B2" s="302" t="s">
        <v>33</v>
      </c>
    </row>
    <row r="3" spans="1:2" ht="15.75">
      <c r="B3" s="302" t="s">
        <v>109</v>
      </c>
    </row>
    <row r="4" spans="1:2" ht="15.75">
      <c r="B4" s="302" t="s">
        <v>27</v>
      </c>
    </row>
    <row r="5" spans="1:2" ht="15.75">
      <c r="B5" s="302" t="s">
        <v>28</v>
      </c>
    </row>
    <row r="6" spans="1:2" ht="15.75">
      <c r="B6" s="302" t="s">
        <v>429</v>
      </c>
    </row>
    <row r="7" spans="1:2" ht="15.75">
      <c r="B7" s="23"/>
    </row>
    <row r="8" spans="1:2" ht="36.75" customHeight="1">
      <c r="A8" s="441" t="s">
        <v>538</v>
      </c>
      <c r="B8" s="441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56">
        <v>182</v>
      </c>
      <c r="B12" s="9" t="s">
        <v>36</v>
      </c>
    </row>
    <row r="13" spans="1:2" ht="47.25">
      <c r="A13" s="65" t="s">
        <v>6</v>
      </c>
      <c r="B13" s="45" t="s">
        <v>309</v>
      </c>
    </row>
    <row r="14" spans="1:2" ht="63">
      <c r="A14" s="65" t="s">
        <v>7</v>
      </c>
      <c r="B14" s="45" t="s">
        <v>349</v>
      </c>
    </row>
    <row r="15" spans="1:2" ht="31.5">
      <c r="A15" s="65" t="s">
        <v>8</v>
      </c>
      <c r="B15" s="45" t="s">
        <v>37</v>
      </c>
    </row>
    <row r="16" spans="1:2" ht="15.75">
      <c r="A16" s="65" t="s">
        <v>296</v>
      </c>
      <c r="B16" s="45" t="s">
        <v>297</v>
      </c>
    </row>
    <row r="17" spans="1:5" ht="31.5">
      <c r="A17" s="65" t="s">
        <v>11</v>
      </c>
      <c r="B17" s="45" t="s">
        <v>26</v>
      </c>
    </row>
    <row r="18" spans="1:5" ht="31.5">
      <c r="A18" s="65" t="s">
        <v>13</v>
      </c>
      <c r="B18" s="45" t="s">
        <v>14</v>
      </c>
    </row>
    <row r="19" spans="1:5" ht="31.5">
      <c r="A19" s="65" t="s">
        <v>15</v>
      </c>
      <c r="B19" s="45" t="s">
        <v>16</v>
      </c>
    </row>
    <row r="20" spans="1:5" ht="31.5">
      <c r="A20" s="156">
        <v>923</v>
      </c>
      <c r="B20" s="8" t="s">
        <v>120</v>
      </c>
    </row>
    <row r="21" spans="1:5" ht="47.25">
      <c r="A21" s="65" t="s">
        <v>110</v>
      </c>
      <c r="B21" s="45" t="s">
        <v>147</v>
      </c>
    </row>
    <row r="22" spans="1:5" ht="47.25">
      <c r="A22" s="65" t="s">
        <v>111</v>
      </c>
      <c r="B22" s="65" t="s">
        <v>310</v>
      </c>
    </row>
    <row r="23" spans="1:5" ht="15.75">
      <c r="A23" s="65" t="s">
        <v>385</v>
      </c>
      <c r="B23" s="45" t="s">
        <v>112</v>
      </c>
    </row>
    <row r="24" spans="1:5" ht="51" customHeight="1">
      <c r="A24" s="65" t="s">
        <v>113</v>
      </c>
      <c r="B24" s="45" t="s">
        <v>312</v>
      </c>
    </row>
    <row r="25" spans="1:5" ht="31.5">
      <c r="A25" s="65" t="s">
        <v>114</v>
      </c>
      <c r="B25" s="45" t="s">
        <v>115</v>
      </c>
    </row>
    <row r="26" spans="1:5" s="110" customFormat="1" ht="15.75">
      <c r="A26" s="137" t="s">
        <v>148</v>
      </c>
      <c r="B26" s="141" t="s">
        <v>38</v>
      </c>
    </row>
    <row r="27" spans="1:5" s="110" customFormat="1" ht="15.75">
      <c r="A27" s="157" t="s">
        <v>121</v>
      </c>
      <c r="B27" s="142" t="s">
        <v>31</v>
      </c>
    </row>
    <row r="28" spans="1:5" s="110" customFormat="1" ht="47.25">
      <c r="A28" s="137" t="s">
        <v>384</v>
      </c>
      <c r="B28" s="138" t="s">
        <v>383</v>
      </c>
      <c r="E28" s="140"/>
    </row>
    <row r="29" spans="1:5" s="110" customFormat="1" ht="47.25" customHeight="1">
      <c r="A29" s="137" t="s">
        <v>382</v>
      </c>
      <c r="B29" s="139" t="s">
        <v>381</v>
      </c>
    </row>
    <row r="30" spans="1:5" ht="15.75">
      <c r="A30" s="65" t="s">
        <v>358</v>
      </c>
      <c r="B30" s="45" t="s">
        <v>21</v>
      </c>
    </row>
    <row r="31" spans="1:5" ht="15.75">
      <c r="A31" s="144" t="s">
        <v>361</v>
      </c>
      <c r="B31" s="45" t="s">
        <v>108</v>
      </c>
    </row>
    <row r="32" spans="1:5" ht="15.75">
      <c r="A32" s="158" t="s">
        <v>365</v>
      </c>
      <c r="B32" s="53" t="s">
        <v>23</v>
      </c>
    </row>
    <row r="33" spans="1:2" ht="31.5">
      <c r="A33" s="65" t="s">
        <v>369</v>
      </c>
      <c r="B33" s="45" t="s">
        <v>22</v>
      </c>
    </row>
    <row r="34" spans="1:2" ht="31.5">
      <c r="A34" s="159" t="s">
        <v>370</v>
      </c>
      <c r="B34" s="105" t="s">
        <v>307</v>
      </c>
    </row>
    <row r="35" spans="1:2" s="110" customFormat="1" ht="47.25">
      <c r="A35" s="137" t="s">
        <v>380</v>
      </c>
      <c r="B35" s="138" t="s">
        <v>379</v>
      </c>
    </row>
    <row r="36" spans="1:2" ht="47.25">
      <c r="A36" s="65" t="s">
        <v>371</v>
      </c>
      <c r="B36" s="45" t="s">
        <v>24</v>
      </c>
    </row>
    <row r="37" spans="1:2" ht="31.5">
      <c r="A37" s="160" t="s">
        <v>378</v>
      </c>
      <c r="B37" s="67" t="s">
        <v>205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4" workbookViewId="0">
      <selection activeCell="D20" sqref="D20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0"/>
      <c r="C1" s="443" t="s">
        <v>199</v>
      </c>
      <c r="D1" s="443"/>
      <c r="E1" s="443"/>
    </row>
    <row r="2" spans="1:5" ht="15.75">
      <c r="C2" s="440" t="s">
        <v>33</v>
      </c>
      <c r="D2" s="440"/>
      <c r="E2" s="440"/>
    </row>
    <row r="3" spans="1:5" ht="15.75">
      <c r="C3" s="440" t="s">
        <v>109</v>
      </c>
      <c r="D3" s="440"/>
      <c r="E3" s="440"/>
    </row>
    <row r="4" spans="1:5" ht="15.75">
      <c r="C4" s="440" t="s">
        <v>27</v>
      </c>
      <c r="D4" s="440"/>
      <c r="E4" s="440"/>
    </row>
    <row r="5" spans="1:5" ht="15.75">
      <c r="C5" s="440" t="s">
        <v>28</v>
      </c>
      <c r="D5" s="440"/>
      <c r="E5" s="440"/>
    </row>
    <row r="6" spans="1:5" ht="15.75">
      <c r="C6" s="442" t="s">
        <v>563</v>
      </c>
      <c r="D6" s="442"/>
      <c r="E6" s="442"/>
    </row>
    <row r="7" spans="1:5" ht="15.75">
      <c r="B7" s="61"/>
    </row>
    <row r="8" spans="1:5" ht="30" customHeight="1">
      <c r="A8" s="414" t="s">
        <v>539</v>
      </c>
      <c r="B8" s="414"/>
      <c r="C8" s="414"/>
      <c r="D8" s="414"/>
      <c r="E8" s="414"/>
    </row>
    <row r="10" spans="1:5" ht="63">
      <c r="A10" s="34" t="s">
        <v>40</v>
      </c>
      <c r="B10" s="34" t="s">
        <v>41</v>
      </c>
      <c r="C10" s="433" t="s">
        <v>42</v>
      </c>
      <c r="D10" s="434"/>
      <c r="E10" s="435"/>
    </row>
    <row r="11" spans="1:5" ht="21" customHeight="1">
      <c r="A11" s="433"/>
      <c r="B11" s="435"/>
      <c r="C11" s="56" t="s">
        <v>345</v>
      </c>
      <c r="D11" s="56" t="s">
        <v>428</v>
      </c>
      <c r="E11" s="56" t="s">
        <v>534</v>
      </c>
    </row>
    <row r="12" spans="1:5" ht="47.25">
      <c r="A12" s="165" t="s">
        <v>43</v>
      </c>
      <c r="B12" s="144" t="s">
        <v>398</v>
      </c>
      <c r="C12" s="48">
        <f>C19+C14</f>
        <v>1259662.3900000006</v>
      </c>
      <c r="D12" s="48">
        <f>D19+D14</f>
        <v>0</v>
      </c>
      <c r="E12" s="48">
        <f>E19+E14</f>
        <v>0</v>
      </c>
    </row>
    <row r="13" spans="1:5" ht="31.5">
      <c r="A13" s="135" t="s">
        <v>44</v>
      </c>
      <c r="B13" s="144" t="s">
        <v>395</v>
      </c>
      <c r="C13" s="48">
        <f>C23+C18</f>
        <v>1259662.3900000006</v>
      </c>
      <c r="D13" s="48">
        <f>D23+D18</f>
        <v>0</v>
      </c>
      <c r="E13" s="48">
        <f>E23+E18</f>
        <v>0</v>
      </c>
    </row>
    <row r="14" spans="1:5" ht="31.5">
      <c r="A14" s="135" t="s">
        <v>45</v>
      </c>
      <c r="B14" s="144" t="s">
        <v>399</v>
      </c>
      <c r="C14" s="48">
        <f>C15</f>
        <v>-30548884.259999998</v>
      </c>
      <c r="D14" s="48">
        <f t="shared" ref="D14:E14" si="0">D15</f>
        <v>-18235000</v>
      </c>
      <c r="E14" s="48">
        <f t="shared" si="0"/>
        <v>-18390000</v>
      </c>
    </row>
    <row r="15" spans="1:5" ht="31.5">
      <c r="A15" s="135" t="s">
        <v>46</v>
      </c>
      <c r="B15" s="144" t="s">
        <v>47</v>
      </c>
      <c r="C15" s="48">
        <f>C16</f>
        <v>-30548884.259999998</v>
      </c>
      <c r="D15" s="48">
        <f t="shared" ref="D15:E16" si="1">D16</f>
        <v>-18235000</v>
      </c>
      <c r="E15" s="48">
        <f t="shared" si="1"/>
        <v>-18390000</v>
      </c>
    </row>
    <row r="16" spans="1:5" ht="31.5">
      <c r="A16" s="135" t="s">
        <v>48</v>
      </c>
      <c r="B16" s="144" t="s">
        <v>49</v>
      </c>
      <c r="C16" s="48">
        <f>C17</f>
        <v>-30548884.259999998</v>
      </c>
      <c r="D16" s="48">
        <f t="shared" si="1"/>
        <v>-18235000</v>
      </c>
      <c r="E16" s="48">
        <f t="shared" si="1"/>
        <v>-18390000</v>
      </c>
    </row>
    <row r="17" spans="1:5" ht="31.5">
      <c r="A17" s="135" t="s">
        <v>400</v>
      </c>
      <c r="B17" s="144" t="s">
        <v>50</v>
      </c>
      <c r="C17" s="48">
        <f>C18</f>
        <v>-30548884.259999998</v>
      </c>
      <c r="D17" s="48">
        <f t="shared" ref="D17:E17" si="2">D18</f>
        <v>-18235000</v>
      </c>
      <c r="E17" s="48">
        <f t="shared" si="2"/>
        <v>-18390000</v>
      </c>
    </row>
    <row r="18" spans="1:5" ht="31.5">
      <c r="A18" s="135" t="s">
        <v>179</v>
      </c>
      <c r="B18" s="144" t="s">
        <v>50</v>
      </c>
      <c r="C18" s="48">
        <f>-'Пр. 2'!C90</f>
        <v>-30548884.259999998</v>
      </c>
      <c r="D18" s="48">
        <f>-'Пр. 2'!D90</f>
        <v>-18235000</v>
      </c>
      <c r="E18" s="48">
        <f>-'Пр. 2'!E90</f>
        <v>-18390000</v>
      </c>
    </row>
    <row r="19" spans="1:5" ht="31.5">
      <c r="A19" s="135" t="s">
        <v>51</v>
      </c>
      <c r="B19" s="144" t="s">
        <v>52</v>
      </c>
      <c r="C19" s="48">
        <f>C20</f>
        <v>31808546.649999999</v>
      </c>
      <c r="D19" s="48">
        <f t="shared" ref="D19:E19" si="3">D20</f>
        <v>18235000</v>
      </c>
      <c r="E19" s="48">
        <f t="shared" si="3"/>
        <v>18390000</v>
      </c>
    </row>
    <row r="20" spans="1:5" ht="31.5">
      <c r="A20" s="135" t="s">
        <v>53</v>
      </c>
      <c r="B20" s="144" t="s">
        <v>54</v>
      </c>
      <c r="C20" s="48">
        <f>C21</f>
        <v>31808546.649999999</v>
      </c>
      <c r="D20" s="48">
        <f t="shared" ref="D20:E21" si="4">D21</f>
        <v>18235000</v>
      </c>
      <c r="E20" s="48">
        <f t="shared" si="4"/>
        <v>18390000</v>
      </c>
    </row>
    <row r="21" spans="1:5" ht="31.5">
      <c r="A21" s="135" t="s">
        <v>55</v>
      </c>
      <c r="B21" s="144" t="s">
        <v>56</v>
      </c>
      <c r="C21" s="48">
        <f>C22</f>
        <v>31808546.649999999</v>
      </c>
      <c r="D21" s="48">
        <f t="shared" si="4"/>
        <v>18235000</v>
      </c>
      <c r="E21" s="48">
        <f t="shared" si="4"/>
        <v>18390000</v>
      </c>
    </row>
    <row r="22" spans="1:5" ht="31.5">
      <c r="A22" s="135" t="s">
        <v>401</v>
      </c>
      <c r="B22" s="144" t="s">
        <v>57</v>
      </c>
      <c r="C22" s="48">
        <f>C23</f>
        <v>31808546.649999999</v>
      </c>
      <c r="D22" s="48">
        <f t="shared" ref="D22:E22" si="5">D23</f>
        <v>18235000</v>
      </c>
      <c r="E22" s="48">
        <f t="shared" si="5"/>
        <v>18390000</v>
      </c>
    </row>
    <row r="23" spans="1:5" ht="31.5">
      <c r="A23" s="135" t="s">
        <v>180</v>
      </c>
      <c r="B23" s="144" t="s">
        <v>57</v>
      </c>
      <c r="C23" s="48">
        <f>'Пр. 7'!G90</f>
        <v>31808546.649999999</v>
      </c>
      <c r="D23" s="48">
        <f>Пр.8!G75+у.у!A12</f>
        <v>18235000</v>
      </c>
      <c r="E23" s="48">
        <f>Пр.8!H75+у.у!B12</f>
        <v>18390000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для главы</vt:lpstr>
      <vt:lpstr>безвозм.пост.</vt:lpstr>
      <vt:lpstr>пер.ост.</vt:lpstr>
      <vt:lpstr>план работы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2022-01-27T10:35:26Z</cp:lastPrinted>
  <dcterms:created xsi:type="dcterms:W3CDTF">2016-06-27T10:52:24Z</dcterms:created>
  <dcterms:modified xsi:type="dcterms:W3CDTF">2022-01-27T12:35:57Z</dcterms:modified>
</cp:coreProperties>
</file>