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2" activeTab="10"/>
  </bookViews>
  <sheets>
    <sheet name="безвозм.пост." sheetId="25" state="hidden" r:id="rId1"/>
    <sheet name="план работы" sheetId="32" state="hidden" r:id="rId2"/>
    <sheet name="Пр. 1" sheetId="2" r:id="rId3"/>
    <sheet name="Пр. 2" sheetId="1" r:id="rId4"/>
    <sheet name="Пр. 3" sheetId="4" r:id="rId5"/>
    <sheet name="Пр. 4" sheetId="27" r:id="rId6"/>
    <sheet name="Пр. 5" sheetId="16" r:id="rId7"/>
    <sheet name="Пр. 6" sheetId="8" r:id="rId8"/>
    <sheet name="Пр. 7 " sheetId="30" r:id="rId9"/>
    <sheet name="Пр. 8" sheetId="31" r:id="rId10"/>
    <sheet name="Пр. 9" sheetId="17" r:id="rId11"/>
    <sheet name="Пр.10" sheetId="23" r:id="rId12"/>
    <sheet name="Пр. 11" sheetId="21" r:id="rId13"/>
    <sheet name="Пр. 12" sheetId="19" r:id="rId14"/>
    <sheet name="Пр. 13" sheetId="13" r:id="rId15"/>
    <sheet name="у.у" sheetId="38" r:id="rId16"/>
  </sheets>
  <externalReferences>
    <externalReference r:id="rId17"/>
  </externalReferences>
  <definedNames>
    <definedName name="_xlnm.Print_Area" localSheetId="0">безвозм.пост.!$B$1:$E$65</definedName>
    <definedName name="_xlnm.Print_Area" localSheetId="1">'план работы'!$A$2:$E$63</definedName>
    <definedName name="_xlnm.Print_Area" localSheetId="6">'Пр. 5'!$A$1:$E$26</definedName>
    <definedName name="_xlnm.Print_Area" localSheetId="10">'Пр. 9'!$A$1:$G$86</definedName>
    <definedName name="_xlnm.Print_Area" localSheetId="11">Пр.10!$A$1:$H$74</definedName>
  </definedNames>
  <calcPr calcId="124519" calcMode="manual"/>
</workbook>
</file>

<file path=xl/calcChain.xml><?xml version="1.0" encoding="utf-8"?>
<calcChain xmlns="http://schemas.openxmlformats.org/spreadsheetml/2006/main">
  <c r="F21" i="25"/>
  <c r="C20"/>
  <c r="G25"/>
  <c r="G52" i="17"/>
  <c r="E39" i="30"/>
  <c r="E38" s="1"/>
  <c r="G56" i="17"/>
  <c r="D16" i="25"/>
  <c r="E16"/>
  <c r="G3"/>
  <c r="I3"/>
  <c r="I5"/>
  <c r="G5" l="1"/>
  <c r="G55" i="17"/>
  <c r="E61" i="30" s="1"/>
  <c r="E60" s="1"/>
  <c r="G60" i="17"/>
  <c r="E55" i="30" s="1"/>
  <c r="G51" i="17"/>
  <c r="G50" s="1"/>
  <c r="C30" i="21" s="1"/>
  <c r="E37" i="30" l="1"/>
  <c r="E36" s="1"/>
  <c r="G29" i="17"/>
  <c r="G25" s="1"/>
  <c r="E51" i="32"/>
  <c r="G41" i="17"/>
  <c r="C24" i="21"/>
  <c r="E35" i="30" l="1"/>
  <c r="C73" i="1"/>
  <c r="E46" i="30"/>
  <c r="E22"/>
  <c r="G40" i="17"/>
  <c r="G54"/>
  <c r="E24" i="32"/>
  <c r="F50" i="31"/>
  <c r="F51"/>
  <c r="E51"/>
  <c r="E50" s="1"/>
  <c r="C21" i="25"/>
  <c r="G21" s="1"/>
  <c r="E59" i="30" l="1"/>
  <c r="E58" s="1"/>
  <c r="E45"/>
  <c r="C26" i="21"/>
  <c r="F49" i="31"/>
  <c r="F48" s="1"/>
  <c r="E49"/>
  <c r="E48" s="1"/>
  <c r="F47"/>
  <c r="F46" s="1"/>
  <c r="E47"/>
  <c r="E46" s="1"/>
  <c r="G22" i="17"/>
  <c r="E27" i="30" s="1"/>
  <c r="E25" i="32"/>
  <c r="G51"/>
  <c r="G47"/>
  <c r="G39"/>
  <c r="G38" s="1"/>
  <c r="G25"/>
  <c r="G24"/>
  <c r="G8"/>
  <c r="G21" i="17" l="1"/>
  <c r="G46" i="32"/>
  <c r="G37"/>
  <c r="G4" s="1"/>
  <c r="G9" i="25" l="1"/>
  <c r="E21" l="1"/>
  <c r="H41" i="23"/>
  <c r="H40" s="1"/>
  <c r="G41"/>
  <c r="G40" s="1"/>
  <c r="G48" i="17"/>
  <c r="G47" s="1"/>
  <c r="C28" i="21" l="1"/>
  <c r="F33" i="31"/>
  <c r="F32" s="1"/>
  <c r="E33"/>
  <c r="E32" s="1"/>
  <c r="E34" i="30"/>
  <c r="E33" s="1"/>
  <c r="E20" i="25"/>
  <c r="D21" l="1"/>
  <c r="D20"/>
  <c r="C33"/>
  <c r="C34" s="1"/>
  <c r="C29"/>
  <c r="C30" s="1"/>
  <c r="H46" i="23"/>
  <c r="G46"/>
  <c r="C17" i="21"/>
  <c r="H22" i="23"/>
  <c r="G22"/>
  <c r="C15" i="1"/>
  <c r="H51" i="32"/>
  <c r="H47"/>
  <c r="H39"/>
  <c r="H25"/>
  <c r="H24"/>
  <c r="H8"/>
  <c r="F43" i="31"/>
  <c r="E43"/>
  <c r="E19" i="1"/>
  <c r="D23" i="25" l="1"/>
  <c r="E23" s="1"/>
  <c r="H46" i="32"/>
  <c r="H37"/>
  <c r="H4" s="1"/>
  <c r="H38"/>
  <c r="E8" l="1"/>
  <c r="E39"/>
  <c r="D5" i="25"/>
  <c r="C5"/>
  <c r="C19"/>
  <c r="G38" i="23"/>
  <c r="E38" i="32" l="1"/>
  <c r="G85" i="17" s="1"/>
  <c r="G62" i="23"/>
  <c r="G72" i="17"/>
  <c r="E68" i="30" s="1"/>
  <c r="G44" i="17"/>
  <c r="E51" i="30" s="1"/>
  <c r="H30" i="23"/>
  <c r="H31"/>
  <c r="G31"/>
  <c r="G30"/>
  <c r="G33" i="17"/>
  <c r="G32"/>
  <c r="E5" i="25"/>
  <c r="E81" i="30"/>
  <c r="G31" i="17" l="1"/>
  <c r="E80" i="30"/>
  <c r="E19" i="25"/>
  <c r="D19"/>
  <c r="C10" l="1"/>
  <c r="H69" i="23"/>
  <c r="F70" i="31" s="1"/>
  <c r="G69" i="23"/>
  <c r="E70" i="31" s="1"/>
  <c r="G81" i="17"/>
  <c r="G80" s="1"/>
  <c r="G19" i="23"/>
  <c r="H38"/>
  <c r="H37"/>
  <c r="F42" i="31" s="1"/>
  <c r="G37" i="23"/>
  <c r="E42" i="31" s="1"/>
  <c r="G45" i="17"/>
  <c r="G43"/>
  <c r="F69" i="31" l="1"/>
  <c r="E69"/>
  <c r="E50" i="30"/>
  <c r="C11" i="25"/>
  <c r="H68" i="23"/>
  <c r="G68"/>
  <c r="E30" i="31"/>
  <c r="G59" i="17"/>
  <c r="E69" i="1"/>
  <c r="D69"/>
  <c r="E73"/>
  <c r="D73"/>
  <c r="C69"/>
  <c r="E47" i="32" l="1"/>
  <c r="E37" s="1"/>
  <c r="G57" i="23"/>
  <c r="H57" l="1"/>
  <c r="E46" i="32"/>
  <c r="G70" i="17" s="1"/>
  <c r="A12" i="4"/>
  <c r="E22" i="1"/>
  <c r="E21" s="1"/>
  <c r="D22"/>
  <c r="D21" s="1"/>
  <c r="C22"/>
  <c r="C21" s="1"/>
  <c r="H20" i="23"/>
  <c r="H19"/>
  <c r="G18"/>
  <c r="G15"/>
  <c r="C66" i="1"/>
  <c r="D66"/>
  <c r="C17"/>
  <c r="G58" i="17"/>
  <c r="G36"/>
  <c r="G57" l="1"/>
  <c r="H18" i="23"/>
  <c r="H15"/>
  <c r="E4" i="32"/>
  <c r="H56" i="23"/>
  <c r="G67" i="17"/>
  <c r="G48" i="23"/>
  <c r="D40" i="25"/>
  <c r="E40"/>
  <c r="C40"/>
  <c r="C16" s="1"/>
  <c r="I16" s="1"/>
  <c r="I17" s="1"/>
  <c r="B13" i="4"/>
  <c r="H67" i="23"/>
  <c r="G67"/>
  <c r="G75" i="17"/>
  <c r="G66" i="23" l="1"/>
  <c r="H48"/>
  <c r="E54" i="30"/>
  <c r="H39" i="23" l="1"/>
  <c r="G39"/>
  <c r="H44"/>
  <c r="H43" s="1"/>
  <c r="G44"/>
  <c r="G43" s="1"/>
  <c r="D31" i="21" l="1"/>
  <c r="E31"/>
  <c r="H36" i="23"/>
  <c r="H35" s="1"/>
  <c r="G36"/>
  <c r="G35" s="1"/>
  <c r="H62"/>
  <c r="H63"/>
  <c r="G63"/>
  <c r="H64"/>
  <c r="G64"/>
  <c r="D32" i="25"/>
  <c r="E32"/>
  <c r="G65" i="23" l="1"/>
  <c r="D81" i="1"/>
  <c r="H65" i="23"/>
  <c r="E81" i="1"/>
  <c r="E66"/>
  <c r="C13" i="4"/>
  <c r="D13"/>
  <c r="D77" i="1"/>
  <c r="E77"/>
  <c r="C77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7"/>
  <c r="F63"/>
  <c r="F64"/>
  <c r="F65"/>
  <c r="E38"/>
  <c r="E44" i="30"/>
  <c r="E43" s="1"/>
  <c r="G71" i="23"/>
  <c r="F54" i="31"/>
  <c r="D17" i="1"/>
  <c r="E17"/>
  <c r="G46" i="17"/>
  <c r="C38" i="1"/>
  <c r="C37" s="1"/>
  <c r="C36" s="1"/>
  <c r="D38"/>
  <c r="D37" s="1"/>
  <c r="D36" s="1"/>
  <c r="E38"/>
  <c r="E37" s="1"/>
  <c r="E36" s="1"/>
  <c r="G42" i="17" l="1"/>
  <c r="G39" s="1"/>
  <c r="F14" i="31"/>
  <c r="F29"/>
  <c r="F53"/>
  <c r="H71" i="23"/>
  <c r="F35" i="31"/>
  <c r="F25"/>
  <c r="F22"/>
  <c r="E37"/>
  <c r="F44"/>
  <c r="F39" s="1"/>
  <c r="F37"/>
  <c r="F27"/>
  <c r="F19"/>
  <c r="C33" i="1"/>
  <c r="C32" s="1"/>
  <c r="A5" i="38" l="1"/>
  <c r="A11" s="1"/>
  <c r="F34" i="31"/>
  <c r="F59"/>
  <c r="F58" s="1"/>
  <c r="F13"/>
  <c r="B5" i="38" l="1"/>
  <c r="B11" s="1"/>
  <c r="F61" i="31"/>
  <c r="F60" s="1"/>
  <c r="G23" i="17" l="1"/>
  <c r="C18" i="21" s="1"/>
  <c r="G23" i="23"/>
  <c r="D18" i="21" s="1"/>
  <c r="H23" i="23"/>
  <c r="E18" i="21" s="1"/>
  <c r="E64" i="31"/>
  <c r="E61"/>
  <c r="E59"/>
  <c r="E55"/>
  <c r="E56"/>
  <c r="E57"/>
  <c r="E54"/>
  <c r="E45"/>
  <c r="E41"/>
  <c r="E40" s="1"/>
  <c r="E36"/>
  <c r="E31"/>
  <c r="E29" s="1"/>
  <c r="E28"/>
  <c r="E24"/>
  <c r="E23"/>
  <c r="E21"/>
  <c r="E20"/>
  <c r="E18"/>
  <c r="E17"/>
  <c r="E16"/>
  <c r="E15"/>
  <c r="H72" i="23"/>
  <c r="H70"/>
  <c r="E38" i="21" s="1"/>
  <c r="F66" i="31"/>
  <c r="H61" i="23"/>
  <c r="H51"/>
  <c r="H50" s="1"/>
  <c r="E34" i="21" s="1"/>
  <c r="H47" i="23"/>
  <c r="H42" s="1"/>
  <c r="H33"/>
  <c r="H29"/>
  <c r="H28" s="1"/>
  <c r="H25"/>
  <c r="H17"/>
  <c r="H16" s="1"/>
  <c r="H14"/>
  <c r="G72"/>
  <c r="G70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5" i="30"/>
  <c r="E72"/>
  <c r="E71" s="1"/>
  <c r="E70"/>
  <c r="E69" s="1"/>
  <c r="E67"/>
  <c r="E66"/>
  <c r="E65"/>
  <c r="E64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16"/>
  <c r="E15"/>
  <c r="E19" l="1"/>
  <c r="E39" i="31"/>
  <c r="H13" i="23"/>
  <c r="D32" i="21"/>
  <c r="D29" s="1"/>
  <c r="G42" i="23"/>
  <c r="D23" i="21"/>
  <c r="D22" s="1"/>
  <c r="G32" i="23"/>
  <c r="E23" i="21"/>
  <c r="E22" s="1"/>
  <c r="H32" i="23"/>
  <c r="E63" i="30"/>
  <c r="E23"/>
  <c r="E30"/>
  <c r="E53" i="31"/>
  <c r="E27" i="21"/>
  <c r="D27"/>
  <c r="E14" i="30"/>
  <c r="E25" i="31"/>
  <c r="E35"/>
  <c r="E34" s="1"/>
  <c r="E44"/>
  <c r="E27"/>
  <c r="E58"/>
  <c r="F62"/>
  <c r="H66" i="23"/>
  <c r="F68" i="31"/>
  <c r="E60"/>
  <c r="E14"/>
  <c r="E19"/>
  <c r="E22"/>
  <c r="E32" i="21"/>
  <c r="E29" s="1"/>
  <c r="E25"/>
  <c r="D25"/>
  <c r="G21" i="23"/>
  <c r="G13" s="1"/>
  <c r="E63" i="31"/>
  <c r="C27" i="21"/>
  <c r="E13" i="31" l="1"/>
  <c r="H12" i="23"/>
  <c r="G12"/>
  <c r="H55"/>
  <c r="H54" s="1"/>
  <c r="E36" i="21" s="1"/>
  <c r="F67" i="31"/>
  <c r="G53" i="17"/>
  <c r="C25" i="21"/>
  <c r="G49" i="17" l="1"/>
  <c r="H53" i="23"/>
  <c r="H74" s="1"/>
  <c r="E57" i="30"/>
  <c r="E56" s="1"/>
  <c r="E47" s="1"/>
  <c r="F52" i="31"/>
  <c r="F12" s="1"/>
  <c r="C31" i="21" l="1"/>
  <c r="E23" i="16"/>
  <c r="G74" i="17"/>
  <c r="G79"/>
  <c r="E22" i="16" l="1"/>
  <c r="E21" s="1"/>
  <c r="G78" i="17"/>
  <c r="E74" i="30"/>
  <c r="E79"/>
  <c r="E78" s="1"/>
  <c r="G76" i="17"/>
  <c r="G77"/>
  <c r="C81" i="1"/>
  <c r="D84"/>
  <c r="D83" s="1"/>
  <c r="D82" s="1"/>
  <c r="E84"/>
  <c r="E83" s="1"/>
  <c r="E82" s="1"/>
  <c r="C84"/>
  <c r="C83" s="1"/>
  <c r="C82" s="1"/>
  <c r="E68" i="31" l="1"/>
  <c r="E67" s="1"/>
  <c r="G73" i="17"/>
  <c r="E65" i="31"/>
  <c r="E77" i="30"/>
  <c r="E76"/>
  <c r="C59" i="1"/>
  <c r="C58" s="1"/>
  <c r="C57" s="1"/>
  <c r="E73" i="30" l="1"/>
  <c r="E62" s="1"/>
  <c r="G61" i="23"/>
  <c r="G55" s="1"/>
  <c r="E66" i="31"/>
  <c r="D68" i="1"/>
  <c r="D67" s="1"/>
  <c r="E68"/>
  <c r="E67" s="1"/>
  <c r="C68"/>
  <c r="C67" s="1"/>
  <c r="E62" i="31" l="1"/>
  <c r="E52" s="1"/>
  <c r="E12" s="1"/>
  <c r="G54" i="23"/>
  <c r="G53" s="1"/>
  <c r="D36" i="21" l="1"/>
  <c r="G74" i="23"/>
  <c r="G35" i="17"/>
  <c r="G34" s="1"/>
  <c r="E17" i="21"/>
  <c r="G17" i="17"/>
  <c r="C23" i="21" l="1"/>
  <c r="C22" s="1"/>
  <c r="D23" i="16"/>
  <c r="B14" i="4"/>
  <c r="E26" i="30"/>
  <c r="E13" s="1"/>
  <c r="D17" i="21"/>
  <c r="D22" i="16" l="1"/>
  <c r="D21" s="1"/>
  <c r="G66" i="17"/>
  <c r="E82" i="30"/>
  <c r="E12" s="1"/>
  <c r="D80" i="1"/>
  <c r="G65" i="17" l="1"/>
  <c r="C36" i="21" l="1"/>
  <c r="C35" s="1"/>
  <c r="E33"/>
  <c r="D33"/>
  <c r="D55" i="1"/>
  <c r="E55"/>
  <c r="C55"/>
  <c r="D51"/>
  <c r="E51"/>
  <c r="C51"/>
  <c r="D46"/>
  <c r="D45" s="1"/>
  <c r="D44" s="1"/>
  <c r="E46"/>
  <c r="E45" s="1"/>
  <c r="E44" s="1"/>
  <c r="C46"/>
  <c r="C45" s="1"/>
  <c r="C44" s="1"/>
  <c r="D41"/>
  <c r="E41"/>
  <c r="C41"/>
  <c r="C40" s="1"/>
  <c r="D33"/>
  <c r="D32" s="1"/>
  <c r="E33"/>
  <c r="E32" s="1"/>
  <c r="D30"/>
  <c r="D29" s="1"/>
  <c r="E30"/>
  <c r="E29" s="1"/>
  <c r="C30"/>
  <c r="C29" s="1"/>
  <c r="D26"/>
  <c r="E26"/>
  <c r="C26"/>
  <c r="D19"/>
  <c r="C19"/>
  <c r="D15"/>
  <c r="E15"/>
  <c r="D35" l="1"/>
  <c r="D40"/>
  <c r="E35"/>
  <c r="E40"/>
  <c r="E53"/>
  <c r="E54"/>
  <c r="D53"/>
  <c r="D54"/>
  <c r="C53"/>
  <c r="C54"/>
  <c r="C35"/>
  <c r="D49"/>
  <c r="D48" s="1"/>
  <c r="D50"/>
  <c r="C49"/>
  <c r="C50"/>
  <c r="E49"/>
  <c r="E48" s="1"/>
  <c r="E50"/>
  <c r="E28"/>
  <c r="E14"/>
  <c r="E13" s="1"/>
  <c r="C14"/>
  <c r="C28"/>
  <c r="D14"/>
  <c r="D13" s="1"/>
  <c r="D28"/>
  <c r="C48" l="1"/>
  <c r="C13"/>
  <c r="C72" l="1"/>
  <c r="D72"/>
  <c r="D71" s="1"/>
  <c r="D70" s="1"/>
  <c r="E72"/>
  <c r="E71" s="1"/>
  <c r="E70" s="1"/>
  <c r="C71" l="1"/>
  <c r="C70" s="1"/>
  <c r="C34" i="21"/>
  <c r="C33" l="1"/>
  <c r="E37"/>
  <c r="D37"/>
  <c r="C38"/>
  <c r="C37" s="1"/>
  <c r="E15"/>
  <c r="D15"/>
  <c r="C15"/>
  <c r="E76" i="1"/>
  <c r="E75" s="1"/>
  <c r="E74" s="1"/>
  <c r="D76"/>
  <c r="D75" s="1"/>
  <c r="D74" s="1"/>
  <c r="D21" i="21"/>
  <c r="D20" s="1"/>
  <c r="E21"/>
  <c r="E20" s="1"/>
  <c r="G84" i="17"/>
  <c r="G82"/>
  <c r="G62"/>
  <c r="G61" s="1"/>
  <c r="C19" i="21"/>
  <c r="G14" i="17"/>
  <c r="E65" i="1"/>
  <c r="E64" s="1"/>
  <c r="E63" s="1"/>
  <c r="D65"/>
  <c r="D64" s="1"/>
  <c r="D63" s="1"/>
  <c r="C65"/>
  <c r="C64" s="1"/>
  <c r="E80"/>
  <c r="E79" s="1"/>
  <c r="E78" s="1"/>
  <c r="D79"/>
  <c r="D78" s="1"/>
  <c r="G64" i="17" l="1"/>
  <c r="D62" i="1"/>
  <c r="E62"/>
  <c r="E61"/>
  <c r="C63"/>
  <c r="D61"/>
  <c r="C32" i="21"/>
  <c r="C29" s="1"/>
  <c r="C80" i="1"/>
  <c r="C79" s="1"/>
  <c r="C78" s="1"/>
  <c r="B15" i="4"/>
  <c r="C76" i="1"/>
  <c r="C75" s="1"/>
  <c r="C74" s="1"/>
  <c r="D35" i="21"/>
  <c r="C21"/>
  <c r="C20" s="1"/>
  <c r="G30" i="17"/>
  <c r="C15" i="4"/>
  <c r="D15"/>
  <c r="D14"/>
  <c r="C14"/>
  <c r="C12"/>
  <c r="D12"/>
  <c r="B12"/>
  <c r="E25" i="1"/>
  <c r="D25"/>
  <c r="C25"/>
  <c r="E43"/>
  <c r="D43"/>
  <c r="C43"/>
  <c r="C62" l="1"/>
  <c r="B16" i="4"/>
  <c r="D16"/>
  <c r="C16"/>
  <c r="E24" i="1"/>
  <c r="E12" s="1"/>
  <c r="D24"/>
  <c r="D12" s="1"/>
  <c r="D86" s="1"/>
  <c r="C24"/>
  <c r="C12" s="1"/>
  <c r="B16" i="38" l="1"/>
  <c r="C61" i="1"/>
  <c r="C86" s="1"/>
  <c r="E35" i="21"/>
  <c r="E19"/>
  <c r="D19"/>
  <c r="C18" i="16" l="1"/>
  <c r="C17" s="1"/>
  <c r="C16" s="1"/>
  <c r="E16" i="21"/>
  <c r="E14" s="1"/>
  <c r="G16" i="17"/>
  <c r="G13" l="1"/>
  <c r="G12" s="1"/>
  <c r="G86" s="1"/>
  <c r="A16" i="38" s="1"/>
  <c r="K13" i="17"/>
  <c r="C16" i="21"/>
  <c r="C14" s="1"/>
  <c r="C15" i="16"/>
  <c r="C14" s="1"/>
  <c r="E20"/>
  <c r="E19" s="1"/>
  <c r="D16" i="21"/>
  <c r="D14" s="1"/>
  <c r="D40" s="1"/>
  <c r="C40" l="1"/>
  <c r="E40"/>
  <c r="C23" i="16"/>
  <c r="C22" s="1"/>
  <c r="C21" s="1"/>
  <c r="D20"/>
  <c r="D19" s="1"/>
  <c r="E16" i="8" s="1"/>
  <c r="C20" i="16" l="1"/>
  <c r="C19" s="1"/>
  <c r="C12" s="1"/>
  <c r="C13"/>
  <c r="E86" i="1"/>
  <c r="C16" i="38" s="1"/>
  <c r="D18" i="16"/>
  <c r="D17" s="1"/>
  <c r="D16" s="1"/>
  <c r="D16" i="8" l="1"/>
  <c r="E18" i="16"/>
  <c r="E17" s="1"/>
  <c r="E16" s="1"/>
  <c r="E15" s="1"/>
  <c r="E14" s="1"/>
  <c r="D15"/>
  <c r="D14" s="1"/>
  <c r="E15" i="8" s="1"/>
  <c r="D13" i="16"/>
  <c r="E13" l="1"/>
  <c r="D12"/>
  <c r="E14" i="8"/>
  <c r="F15"/>
  <c r="E12" i="16"/>
  <c r="D15" i="8"/>
  <c r="D14" s="1"/>
  <c r="F16" l="1"/>
  <c r="F14" s="1"/>
</calcChain>
</file>

<file path=xl/comments1.xml><?xml version="1.0" encoding="utf-8"?>
<comments xmlns="http://schemas.openxmlformats.org/spreadsheetml/2006/main">
  <authors>
    <author>Admin</author>
  </authors>
  <commentList>
    <comment ref="H5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было на ремонт клуба Высоково
</t>
        </r>
      </text>
    </comment>
  </commentList>
</comments>
</file>

<file path=xl/sharedStrings.xml><?xml version="1.0" encoding="utf-8"?>
<sst xmlns="http://schemas.openxmlformats.org/spreadsheetml/2006/main" count="1393" uniqueCount="575">
  <si>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</si>
  <si>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</si>
  <si>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</si>
  <si>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</si>
  <si>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</si>
  <si>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</si>
  <si>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</si>
  <si>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</si>
  <si>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</si>
  <si>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</si>
  <si>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</si>
  <si>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</si>
  <si>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</si>
  <si>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</si>
  <si>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</si>
  <si>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</si>
  <si>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</si>
  <si>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</si>
  <si>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</si>
  <si>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</si>
  <si>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</si>
  <si>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</si>
  <si>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</si>
  <si>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</si>
  <si>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</si>
  <si>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</si>
  <si>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</si>
  <si>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</si>
  <si>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</si>
  <si>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</si>
  <si>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</si>
  <si>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</si>
  <si>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</si>
  <si>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</si>
  <si>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</si>
  <si>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</si>
  <si>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</si>
  <si>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</si>
  <si>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</si>
  <si>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</si>
  <si>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</si>
  <si>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</si>
  <si>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</si>
  <si>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</si>
  <si>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</si>
  <si>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</si>
  <si>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</si>
  <si>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</si>
  <si>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</si>
  <si>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</si>
  <si>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</si>
  <si>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</si>
  <si>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</si>
  <si>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</si>
  <si>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</si>
  <si>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</si>
  <si>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</si>
  <si>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</si>
  <si>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</si>
  <si>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</si>
  <si>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</si>
  <si>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</si>
  <si>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</si>
  <si>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</si>
  <si>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</si>
  <si>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</si>
  <si>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</si>
  <si>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</si>
  <si>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</si>
  <si>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</si>
  <si>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</si>
  <si>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</si>
  <si>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</si>
  <si>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</si>
  <si>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</si>
  <si>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</si>
  <si>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</si>
  <si>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</si>
  <si>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</si>
  <si>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</si>
  <si>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theme="1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</si>
  <si>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</si>
  <si>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</si>
  <si>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</si>
  <si>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</si>
  <si>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</si>
  <si>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</si>
  <si>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</si>
  <si>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</si>
  <si>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</si>
  <si>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</si>
  <si>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</si>
  <si>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</si>
  <si>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</si>
  <si>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</si>
  <si>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</si>
  <si>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</si>
  <si>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</si>
  <si>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</si>
  <si>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</si>
  <si>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</si>
  <si>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</si>
  <si>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</si>
  <si>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</si>
  <si>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</si>
  <si>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</si>
  <si>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</si>
  <si>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</si>
  <si>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</si>
  <si>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</si>
  <si>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</si>
  <si>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</si>
  <si>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</si>
  <si>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</si>
  <si>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</si>
  <si>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</si>
  <si>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</si>
  <si>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</si>
  <si>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</si>
  <si>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</si>
  <si>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</si>
  <si>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</si>
  <si>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</si>
  <si>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</si>
  <si>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</si>
  <si>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</si>
  <si>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</si>
  <si>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</si>
  <si>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</si>
  <si>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</si>
  <si>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</si>
  <si>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</si>
  <si>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</si>
  <si>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</si>
  <si>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</si>
  <si>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</si>
  <si>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</si>
  <si>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</si>
  <si>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</si>
  <si>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</si>
  <si>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</si>
  <si>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</si>
  <si>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</si>
  <si>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</si>
  <si>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</si>
  <si>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</si>
  <si>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</si>
  <si>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</si>
  <si>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</si>
  <si>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</si>
  <si>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</si>
  <si>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</si>
  <si>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</si>
  <si>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</si>
  <si>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</si>
  <si>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</si>
  <si>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</si>
  <si>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</si>
  <si>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</si>
  <si>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</si>
  <si>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</si>
  <si>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</si>
  <si>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</si>
  <si>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</si>
  <si>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</si>
  <si>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</si>
  <si>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</si>
  <si>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</si>
  <si>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</si>
  <si>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</si>
  <si>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</si>
  <si>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</si>
  <si>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</si>
  <si>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</si>
  <si>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</si>
  <si>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</si>
  <si>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</si>
  <si>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</si>
  <si>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</si>
  <si>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</si>
  <si>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</si>
  <si>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</si>
  <si>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</si>
  <si>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</si>
  <si>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</si>
  <si>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</si>
  <si>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</si>
  <si>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</si>
  <si>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</si>
  <si>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</si>
  <si>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</si>
  <si>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</si>
  <si>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</si>
  <si>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</si>
  <si>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</si>
  <si>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</si>
  <si>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</si>
  <si>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</si>
  <si>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</si>
  <si>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</si>
  <si>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</si>
  <si>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</si>
  <si>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13</t>
  </si>
  <si>
    <t>Приложение № 12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</si>
  <si>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</si>
  <si>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</si>
  <si>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</si>
  <si>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</si>
  <si>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</si>
  <si>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</si>
  <si>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</si>
  <si>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</si>
  <si>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</si>
  <si>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</si>
  <si>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</si>
  <si>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</si>
  <si>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</si>
  <si>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</si>
  <si>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</si>
  <si>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</si>
  <si>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</si>
  <si>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</si>
  <si>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коммун.</t>
  </si>
  <si>
    <t>компъютер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</si>
  <si>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</si>
  <si>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</si>
  <si>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</si>
  <si>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по обеспечению безопасности людей на водных объектах, охране их жизни и здоровья в границах поселений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</si>
  <si>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</si>
  <si>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</si>
  <si>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</si>
  <si>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</si>
  <si>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</si>
  <si>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</si>
  <si>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</si>
  <si>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</si>
  <si>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</si>
  <si>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</si>
  <si>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</si>
  <si>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</si>
  <si>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</si>
  <si>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межевание. присоединение э/э, проверка вентканалов</t>
  </si>
  <si>
    <t>подписка, канцтовары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</si>
  <si>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</si>
  <si>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</t>
  </si>
  <si>
    <t>Дорожное хозяйство (дорожные фонды)</t>
  </si>
  <si>
    <t>09</t>
  </si>
  <si>
    <t>0409</t>
  </si>
  <si>
    <t>2021 год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</si>
  <si>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</si>
  <si>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</si>
  <si>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</si>
  <si>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</si>
  <si>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</si>
  <si>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</si>
  <si>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</si>
  <si>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</si>
  <si>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</si>
  <si>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</si>
  <si>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</si>
  <si>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</si>
  <si>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</si>
  <si>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</si>
  <si>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</si>
  <si>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</si>
  <si>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</si>
  <si>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</si>
  <si>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</si>
  <si>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</si>
  <si>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</si>
  <si>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</si>
  <si>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</si>
  <si>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</si>
  <si>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</si>
  <si>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</si>
  <si>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</si>
  <si>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</si>
  <si>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</si>
  <si>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</si>
  <si>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</si>
  <si>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</si>
  <si>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</si>
  <si>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</si>
  <si>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</si>
  <si>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</si>
  <si>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</si>
  <si>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</si>
  <si>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</si>
  <si>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</si>
  <si>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</si>
  <si>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</si>
  <si>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</si>
  <si>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</si>
  <si>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</si>
  <si>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</si>
  <si>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</si>
  <si>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</si>
  <si>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</si>
  <si>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</si>
  <si>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</si>
  <si>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</si>
  <si>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</si>
  <si>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</si>
  <si>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</si>
  <si>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</si>
  <si>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</si>
  <si>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</si>
  <si>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</si>
  <si>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</si>
  <si>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</si>
  <si>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</si>
  <si>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</si>
  <si>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</si>
  <si>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</si>
  <si>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</si>
  <si>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</si>
  <si>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</si>
  <si>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</si>
  <si>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реконструкция Растилково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</si>
  <si>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</si>
  <si>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</si>
  <si>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</si>
  <si>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</si>
  <si>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</si>
  <si>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</si>
  <si>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</si>
  <si>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</si>
  <si>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</si>
  <si>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</si>
  <si>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</si>
  <si>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</si>
  <si>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</si>
  <si>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</si>
  <si>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</si>
  <si>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</si>
  <si>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</si>
  <si>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</si>
  <si>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</si>
  <si>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</si>
  <si>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</si>
  <si>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</si>
  <si>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</si>
  <si>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</si>
  <si>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</si>
  <si>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</si>
  <si>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</si>
  <si>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</si>
  <si>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</si>
  <si>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</si>
  <si>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содержание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</si>
  <si>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</si>
  <si>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</si>
  <si>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</si>
  <si>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</si>
  <si>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</si>
  <si>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</si>
  <si>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Симониха-Шашмурка</t>
  </si>
  <si>
    <t>текщий ремонт площадок</t>
  </si>
  <si>
    <t>видеонаблюдение клубы</t>
  </si>
  <si>
    <t>новогодние костюмы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</si>
  <si>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</si>
  <si>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</si>
  <si>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</si>
  <si>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</si>
  <si>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</si>
  <si>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</si>
  <si>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</si>
  <si>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</si>
  <si>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</si>
  <si>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</si>
  <si>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</si>
  <si>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</si>
  <si>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</si>
  <si>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</si>
  <si>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</si>
  <si>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</si>
  <si>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</si>
  <si>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</si>
  <si>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</si>
  <si>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</si>
  <si>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</si>
  <si>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</si>
  <si>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</si>
  <si>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</si>
  <si>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</si>
  <si>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</si>
  <si>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</si>
  <si>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</si>
  <si>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</si>
  <si>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</si>
  <si>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</si>
  <si>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</si>
  <si>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</si>
  <si>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</si>
  <si>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</si>
  <si>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</si>
  <si>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</si>
  <si>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</si>
  <si>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</si>
  <si>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</si>
  <si>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</si>
  <si>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</si>
  <si>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</si>
  <si>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</si>
  <si>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</si>
  <si>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</si>
  <si>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</si>
  <si>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</si>
  <si>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</si>
  <si>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</si>
  <si>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</si>
  <si>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</si>
  <si>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</si>
  <si>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</si>
  <si>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</si>
  <si>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</si>
  <si>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</si>
  <si>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техника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</si>
  <si>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</si>
  <si>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</si>
  <si>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</si>
  <si>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</si>
  <si>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</si>
  <si>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</si>
  <si>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</si>
  <si>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</si>
  <si>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</si>
  <si>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</si>
  <si>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</si>
  <si>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"Муниципальное управление" муниципальной программы «Развитие территории Лежневского сельского поселения на 2020-2022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</si>
  <si>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</si>
  <si>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</si>
  <si>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</si>
  <si>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</si>
  <si>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</si>
  <si>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</si>
  <si>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</si>
  <si>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</si>
  <si>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</si>
  <si>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</si>
  <si>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</si>
  <si>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</si>
  <si>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</si>
  <si>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</si>
  <si>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</si>
  <si>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</si>
  <si>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план работы на 2021 год</t>
  </si>
  <si>
    <t>Нормативы  отчислений  доходов в бюджет Лежневского сельского поселения на 2021 год и на плановый период 2022 и 2023 годов</t>
  </si>
  <si>
    <t>Доходы  бюджета Лежневского сельского поселения по кодам классификации доходов бюджетов на 2021 год и на плановый период 2022 и 2023 годов</t>
  </si>
  <si>
    <t>Межбюджетные трансферты определенные Лежневскому сельскому поселению на 2021 год и на плановый период 2022 и 2023 годов</t>
  </si>
  <si>
    <t xml:space="preserve">Перечень и коды главных администраторов доходов бюджета Лежневского сельского поселения на 2021 год и на плановый период 2022 и 2023 годов
</t>
  </si>
  <si>
    <t>Источники внутреннего финансирования дефицита бюджета Лежневского сельского поселения на 2021 год и на плановый период 2022 и 2023 годов</t>
  </si>
  <si>
    <t>Перечень главных администраторов источников внутреннего финансирования дефицита бюджета Лежневского сельского поселения на 2021 год и на плановый период 2022 и 2023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</si>
  <si>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2021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</si>
  <si>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2022 и 2023 годов</t>
  </si>
  <si>
    <t xml:space="preserve">Ведомственная структура расходов бюджета Лежневского сельского поселения на 2021 год </t>
  </si>
  <si>
    <t>Ведомственная структура расходов бюджета Лежневского сельского поселения на плановый период 2022 и 2023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</si>
  <si>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2021 год и на плановый период 2022 и 2023 годов</t>
  </si>
  <si>
    <t>Программа муниципальных заимствований  Лежневского сельского поселения на 2021 год и на плановый период 2022 и 2023 годов</t>
  </si>
  <si>
    <t>Программа муниципальных гарантий Лежневского сельского поселения на 2021 год и на плановый период 2022 и 2023 годов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</si>
  <si>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2021 год и на плановый период 2022 и 2023 годов</t>
  </si>
  <si>
    <t>от __________ № __</t>
  </si>
  <si>
    <t>озеленение</t>
  </si>
  <si>
    <t>Телегино</t>
  </si>
  <si>
    <t>Воскресенское</t>
  </si>
  <si>
    <t>Ухтохма</t>
  </si>
  <si>
    <t>Щапово</t>
  </si>
  <si>
    <t>Щипоусиха</t>
  </si>
  <si>
    <t>благоустройство (пруд)</t>
  </si>
  <si>
    <t>бензин</t>
  </si>
  <si>
    <t>Перепечино</t>
  </si>
  <si>
    <t>пирсы:</t>
  </si>
  <si>
    <t>благоустройство (дети)</t>
  </si>
  <si>
    <t>ремонт, мемориальные доски</t>
  </si>
  <si>
    <t>клубы</t>
  </si>
  <si>
    <t>ремонт (кресла, забор)</t>
  </si>
  <si>
    <t>КУЛЬТУРА</t>
  </si>
  <si>
    <t>АДМИНИСТРАЦИЯ</t>
  </si>
  <si>
    <t>благоустройство территории перед зданием администраци</t>
  </si>
  <si>
    <t>Высоково, Анисимово</t>
  </si>
  <si>
    <t>строительство</t>
  </si>
  <si>
    <t>Растилково (ограждение)</t>
  </si>
  <si>
    <t>первоначальный</t>
  </si>
  <si>
    <t>Аржаново</t>
  </si>
  <si>
    <t>Доведенные БО</t>
  </si>
  <si>
    <t>Кассовый расход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</si>
  <si>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</si>
  <si>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</si>
  <si>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</si>
  <si>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</si>
  <si>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</si>
  <si>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</si>
  <si>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t>244 (культура)</t>
  </si>
  <si>
    <t>с учетом плановых показателей доходов (снижение) к ПРОЕКТУ</t>
  </si>
  <si>
    <t xml:space="preserve">столбцы не удалять, в приложениях собъются формулы </t>
  </si>
  <si>
    <t>черновики</t>
  </si>
  <si>
    <t>Дюпово</t>
  </si>
  <si>
    <t>Клементьево</t>
  </si>
  <si>
    <t>благоустройство территории (ограждение)</t>
  </si>
  <si>
    <t>ремонт (подвод воды и устройство санузла)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</si>
  <si>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</si>
  <si>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</si>
  <si>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1.1. Перечень подлежащих предоставлению муниципальных гарантий Лежневского сельского поселения в 2021 - 2023 годах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</si>
  <si>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</si>
  <si>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</si>
  <si>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</si>
  <si>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</si>
  <si>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</si>
  <si>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</si>
  <si>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</si>
  <si>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</si>
  <si>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</si>
  <si>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</si>
  <si>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</si>
  <si>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</si>
  <si>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</si>
  <si>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</si>
  <si>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</si>
  <si>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</si>
  <si>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</si>
  <si>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</si>
  <si>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</si>
  <si>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</si>
  <si>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</si>
  <si>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</si>
  <si>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</si>
  <si>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</si>
  <si>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</si>
  <si>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</si>
  <si>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</si>
  <si>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</si>
  <si>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</si>
  <si>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камеры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</si>
  <si>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</si>
  <si>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</si>
  <si>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</si>
  <si>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</si>
  <si>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</si>
  <si>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</si>
  <si>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</si>
  <si>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</si>
  <si>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</si>
  <si>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</si>
  <si>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</si>
  <si>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</si>
  <si>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</si>
  <si>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</si>
  <si>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</si>
  <si>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автомобиль</t>
  </si>
  <si>
    <t>рабочие показатели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</si>
  <si>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</si>
  <si>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</si>
  <si>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</si>
  <si>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</si>
  <si>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</si>
  <si>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color rgb="FFFF0000"/>
        <rFont val="Times New Roman"/>
        <family val="1"/>
        <charset val="204"/>
      </rPr>
      <t>(освещение)</t>
    </r>
    <r>
      <rPr>
        <sz val="12"/>
        <color rgb="FFFF0000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</si>
  <si>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запчасти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</si>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</sst>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7" formatCode="#,##0.00_ ;\-#,##0.00\ "/>
    <numFmt numFmtId="168" formatCode="000000"/>
  </numFmts>
  <fonts count="5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u/>
      <sz val="12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10" fillId="0" borderId="10">
      <alignment horizontal="center" vertical="center" shrinkToFit="1"/>
    </xf>
    <xf numFmtId="49" fontId="11" fillId="0" borderId="11">
      <alignment horizontal="left" vertical="center" wrapText="1" indent="1"/>
    </xf>
    <xf numFmtId="49" fontId="17" fillId="0" borderId="17">
      <alignment horizontal="center"/>
    </xf>
    <xf numFmtId="0" fontId="17" fillId="0" borderId="18">
      <alignment horizontal="left" wrapText="1" indent="2"/>
    </xf>
    <xf numFmtId="0" fontId="44" fillId="0" borderId="0">
      <alignment vertical="center"/>
    </xf>
    <xf numFmtId="0" fontId="44" fillId="0" borderId="10">
      <alignment horizontal="center" vertical="center" wrapText="1"/>
    </xf>
    <xf numFmtId="0" fontId="44" fillId="0" borderId="19">
      <alignment horizontal="center" vertical="center" wrapText="1"/>
    </xf>
    <xf numFmtId="49" fontId="45" fillId="0" borderId="14">
      <alignment vertical="center" wrapText="1"/>
    </xf>
    <xf numFmtId="4" fontId="45" fillId="0" borderId="10">
      <alignment horizontal="right" vertical="center" shrinkToFit="1"/>
    </xf>
    <xf numFmtId="49" fontId="46" fillId="0" borderId="20">
      <alignment horizontal="left" vertical="center" wrapText="1" indent="1"/>
    </xf>
    <xf numFmtId="4" fontId="46" fillId="0" borderId="10">
      <alignment horizontal="right" vertical="center" shrinkToFit="1"/>
    </xf>
  </cellStyleXfs>
  <cellXfs count="54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7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Protection="1">
      <protection locked="0"/>
    </xf>
    <xf numFmtId="0" fontId="1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 wrapText="1"/>
    </xf>
    <xf numFmtId="4" fontId="15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5" fillId="2" borderId="0" xfId="0" applyFont="1" applyFill="1"/>
    <xf numFmtId="0" fontId="13" fillId="2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>
      <alignment vertical="top" wrapText="1"/>
    </xf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" fontId="3" fillId="0" borderId="14" xfId="2" applyNumberFormat="1" applyFont="1" applyFill="1" applyBorder="1" applyProtection="1">
      <alignment horizontal="center" vertical="center" shrinkToFit="1"/>
      <protection locked="0"/>
    </xf>
    <xf numFmtId="49" fontId="3" fillId="0" borderId="1" xfId="3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justify" vertical="top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7" xfId="4" applyNumberFormat="1" applyFont="1" applyFill="1" applyAlignment="1" applyProtection="1">
      <alignment horizontal="center" vertical="center"/>
    </xf>
    <xf numFmtId="49" fontId="4" fillId="0" borderId="17" xfId="4" applyNumberFormat="1" applyFont="1" applyFill="1" applyAlignment="1" applyProtection="1">
      <alignment horizontal="center" vertical="center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43" fontId="0" fillId="0" borderId="0" xfId="0" applyNumberFormat="1" applyFill="1"/>
    <xf numFmtId="49" fontId="1" fillId="0" borderId="6" xfId="0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wrapText="1"/>
    </xf>
    <xf numFmtId="166" fontId="1" fillId="0" borderId="0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166" fontId="1" fillId="0" borderId="0" xfId="0" applyNumberFormat="1" applyFont="1" applyFill="1" applyBorder="1"/>
    <xf numFmtId="166" fontId="1" fillId="0" borderId="0" xfId="0" applyNumberFormat="1" applyFont="1" applyFill="1"/>
    <xf numFmtId="0" fontId="0" fillId="0" borderId="1" xfId="0" applyFill="1" applyBorder="1" applyAlignment="1">
      <alignment vertical="top"/>
    </xf>
    <xf numFmtId="0" fontId="19" fillId="0" borderId="0" xfId="0" applyFont="1"/>
    <xf numFmtId="49" fontId="1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8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1" fillId="0" borderId="0" xfId="0" applyFont="1"/>
    <xf numFmtId="43" fontId="1" fillId="0" borderId="1" xfId="1" applyNumberFormat="1" applyFont="1" applyFill="1" applyBorder="1" applyAlignment="1">
      <alignment horizontal="center" vertical="top" wrapText="1"/>
    </xf>
    <xf numFmtId="43" fontId="2" fillId="0" borderId="1" xfId="1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5" xfId="0" applyNumberFormat="1" applyFont="1" applyFill="1" applyBorder="1" applyAlignment="1">
      <alignment vertical="top" wrapText="1"/>
    </xf>
    <xf numFmtId="43" fontId="1" fillId="0" borderId="6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2" fillId="0" borderId="5" xfId="1" applyNumberFormat="1" applyFont="1" applyFill="1" applyBorder="1" applyAlignment="1">
      <alignment horizontal="center" vertical="top" wrapText="1"/>
    </xf>
    <xf numFmtId="43" fontId="1" fillId="0" borderId="6" xfId="1" applyNumberFormat="1" applyFont="1" applyFill="1" applyBorder="1" applyAlignment="1">
      <alignment horizontal="center" vertical="top" wrapText="1"/>
    </xf>
    <xf numFmtId="43" fontId="20" fillId="0" borderId="1" xfId="1" applyNumberFormat="1" applyFont="1" applyFill="1" applyBorder="1" applyAlignment="1">
      <alignment horizontal="center" vertical="top" wrapText="1"/>
    </xf>
    <xf numFmtId="43" fontId="18" fillId="0" borderId="1" xfId="1" applyNumberFormat="1" applyFont="1" applyFill="1" applyBorder="1" applyAlignment="1">
      <alignment horizontal="center" vertical="top" wrapText="1"/>
    </xf>
    <xf numFmtId="43" fontId="16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3" fontId="12" fillId="0" borderId="1" xfId="1" applyNumberFormat="1" applyFont="1" applyFill="1" applyBorder="1" applyAlignment="1">
      <alignment horizontal="center" vertical="top" wrapText="1"/>
    </xf>
    <xf numFmtId="43" fontId="1" fillId="0" borderId="1" xfId="0" applyNumberFormat="1" applyFont="1" applyFill="1" applyBorder="1" applyAlignment="1">
      <alignment horizontal="right" vertical="top" wrapText="1"/>
    </xf>
    <xf numFmtId="43" fontId="18" fillId="0" borderId="1" xfId="0" applyNumberFormat="1" applyFont="1" applyFill="1" applyBorder="1" applyAlignment="1">
      <alignment horizontal="right" vertical="top" wrapText="1"/>
    </xf>
    <xf numFmtId="43" fontId="2" fillId="0" borderId="6" xfId="1" applyNumberFormat="1" applyFont="1" applyFill="1" applyBorder="1" applyAlignment="1">
      <alignment horizontal="center" vertical="top" wrapText="1"/>
    </xf>
    <xf numFmtId="43" fontId="2" fillId="0" borderId="5" xfId="1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22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3" fillId="0" borderId="0" xfId="0" applyFont="1"/>
    <xf numFmtId="0" fontId="16" fillId="0" borderId="1" xfId="0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4" fontId="23" fillId="0" borderId="0" xfId="0" applyNumberFormat="1" applyFont="1"/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6" fillId="0" borderId="5" xfId="0" applyNumberFormat="1" applyFont="1" applyFill="1" applyBorder="1" applyAlignment="1">
      <alignment horizontal="center" vertical="top" wrapText="1"/>
    </xf>
    <xf numFmtId="43" fontId="16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2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4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49" fontId="12" fillId="0" borderId="5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4" fillId="0" borderId="0" xfId="0" applyFont="1" applyAlignment="1">
      <alignment horizontal="center" wrapText="1"/>
    </xf>
    <xf numFmtId="10" fontId="14" fillId="0" borderId="0" xfId="0" applyNumberFormat="1" applyFont="1" applyAlignment="1">
      <alignment horizontal="center" wrapText="1"/>
    </xf>
    <xf numFmtId="9" fontId="14" fillId="0" borderId="0" xfId="0" applyNumberFormat="1" applyFont="1" applyAlignment="1">
      <alignment horizontal="center" wrapText="1"/>
    </xf>
    <xf numFmtId="167" fontId="14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top" wrapText="1"/>
    </xf>
    <xf numFmtId="0" fontId="23" fillId="0" borderId="0" xfId="0" applyNumberFormat="1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4" fontId="1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4" fillId="0" borderId="0" xfId="0" applyNumberFormat="1" applyFont="1" applyAlignment="1">
      <alignment wrapText="1"/>
    </xf>
    <xf numFmtId="0" fontId="14" fillId="0" borderId="0" xfId="0" applyFont="1" applyAlignment="1">
      <alignment horizontal="center"/>
    </xf>
    <xf numFmtId="43" fontId="14" fillId="0" borderId="0" xfId="0" applyNumberFormat="1" applyFont="1" applyAlignment="1">
      <alignment horizontal="left" wrapText="1"/>
    </xf>
    <xf numFmtId="4" fontId="12" fillId="0" borderId="0" xfId="0" applyNumberFormat="1" applyFont="1" applyAlignment="1">
      <alignment horizontal="center" wrapText="1"/>
    </xf>
    <xf numFmtId="0" fontId="27" fillId="0" borderId="0" xfId="0" applyFont="1"/>
    <xf numFmtId="0" fontId="15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 applyProtection="1">
      <alignment horizontal="center" vertical="top" wrapText="1"/>
      <protection locked="0"/>
    </xf>
    <xf numFmtId="4" fontId="1" fillId="0" borderId="1" xfId="0" applyNumberFormat="1" applyFont="1" applyFill="1" applyBorder="1" applyAlignment="1" applyProtection="1">
      <alignment horizontal="center" vertical="top" wrapText="1"/>
      <protection locked="0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0" fontId="28" fillId="0" borderId="0" xfId="0" applyFont="1"/>
    <xf numFmtId="0" fontId="1" fillId="0" borderId="1" xfId="0" applyFont="1" applyFill="1" applyBorder="1" applyAlignment="1">
      <alignment horizontal="center" vertical="top" wrapText="1"/>
    </xf>
    <xf numFmtId="43" fontId="18" fillId="0" borderId="1" xfId="0" applyNumberFormat="1" applyFont="1" applyFill="1" applyBorder="1" applyAlignment="1">
      <alignment vertical="top" wrapText="1"/>
    </xf>
    <xf numFmtId="0" fontId="18" fillId="0" borderId="5" xfId="0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center" vertical="top" wrapText="1"/>
    </xf>
    <xf numFmtId="43" fontId="18" fillId="0" borderId="1" xfId="1" applyNumberFormat="1" applyFont="1" applyFill="1" applyBorder="1" applyAlignment="1" applyProtection="1">
      <alignment vertical="top" wrapText="1"/>
    </xf>
    <xf numFmtId="0" fontId="29" fillId="0" borderId="0" xfId="0" applyFont="1"/>
    <xf numFmtId="4" fontId="29" fillId="0" borderId="0" xfId="0" applyNumberFormat="1" applyFont="1"/>
    <xf numFmtId="4" fontId="27" fillId="0" borderId="0" xfId="0" applyNumberFormat="1" applyFont="1"/>
    <xf numFmtId="0" fontId="27" fillId="0" borderId="0" xfId="0" applyFont="1" applyFill="1"/>
    <xf numFmtId="4" fontId="27" fillId="0" borderId="0" xfId="0" applyNumberFormat="1" applyFont="1" applyFill="1"/>
    <xf numFmtId="4" fontId="29" fillId="0" borderId="0" xfId="0" applyNumberFormat="1" applyFont="1" applyFill="1"/>
    <xf numFmtId="0" fontId="29" fillId="0" borderId="0" xfId="0" applyFont="1" applyFill="1"/>
    <xf numFmtId="164" fontId="27" fillId="0" borderId="0" xfId="0" applyNumberFormat="1" applyFont="1"/>
    <xf numFmtId="164" fontId="29" fillId="0" borderId="0" xfId="0" applyNumberFormat="1" applyFont="1"/>
    <xf numFmtId="164" fontId="29" fillId="0" borderId="0" xfId="0" applyNumberFormat="1" applyFont="1" applyFill="1"/>
    <xf numFmtId="164" fontId="27" fillId="0" borderId="0" xfId="0" applyNumberFormat="1" applyFont="1" applyFill="1"/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 applyProtection="1">
      <alignment horizontal="center" vertical="top" wrapText="1"/>
      <protection locked="0"/>
    </xf>
    <xf numFmtId="0" fontId="31" fillId="0" borderId="0" xfId="0" applyFont="1"/>
    <xf numFmtId="0" fontId="25" fillId="0" borderId="0" xfId="0" applyFont="1"/>
    <xf numFmtId="43" fontId="20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horizontal="center" wrapText="1"/>
    </xf>
    <xf numFmtId="4" fontId="33" fillId="3" borderId="1" xfId="0" applyNumberFormat="1" applyFont="1" applyFill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4" fontId="35" fillId="0" borderId="1" xfId="0" applyNumberFormat="1" applyFont="1" applyBorder="1" applyAlignment="1">
      <alignment vertical="top" wrapText="1"/>
    </xf>
    <xf numFmtId="4" fontId="26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3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vertical="top" wrapText="1"/>
    </xf>
    <xf numFmtId="0" fontId="37" fillId="0" borderId="1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40" fillId="0" borderId="0" xfId="0" applyFont="1"/>
    <xf numFmtId="0" fontId="39" fillId="6" borderId="0" xfId="0" applyFont="1" applyFill="1" applyAlignment="1">
      <alignment wrapText="1"/>
    </xf>
    <xf numFmtId="0" fontId="38" fillId="6" borderId="1" xfId="0" applyFont="1" applyFill="1" applyBorder="1" applyAlignment="1">
      <alignment horizontal="center" wrapText="1"/>
    </xf>
    <xf numFmtId="0" fontId="38" fillId="6" borderId="0" xfId="0" applyFont="1" applyFill="1" applyBorder="1" applyAlignment="1">
      <alignment horizontal="center" wrapText="1"/>
    </xf>
    <xf numFmtId="0" fontId="34" fillId="7" borderId="0" xfId="0" applyFont="1" applyFill="1" applyAlignment="1">
      <alignment wrapText="1"/>
    </xf>
    <xf numFmtId="4" fontId="35" fillId="7" borderId="1" xfId="0" applyNumberFormat="1" applyFont="1" applyFill="1" applyBorder="1" applyAlignment="1">
      <alignment vertical="top" wrapText="1"/>
    </xf>
    <xf numFmtId="0" fontId="24" fillId="7" borderId="1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 wrapText="1"/>
    </xf>
    <xf numFmtId="4" fontId="36" fillId="7" borderId="1" xfId="0" applyNumberFormat="1" applyFont="1" applyFill="1" applyBorder="1" applyAlignment="1">
      <alignment vertical="top" wrapText="1"/>
    </xf>
    <xf numFmtId="0" fontId="9" fillId="5" borderId="0" xfId="0" applyFont="1" applyFill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7" fillId="5" borderId="0" xfId="0" applyFont="1" applyFill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4" fontId="18" fillId="0" borderId="5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29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4" fontId="18" fillId="0" borderId="0" xfId="0" applyNumberFormat="1" applyFont="1" applyAlignment="1">
      <alignment horizontal="center" vertical="top" wrapText="1"/>
    </xf>
    <xf numFmtId="4" fontId="18" fillId="0" borderId="0" xfId="0" applyNumberFormat="1" applyFont="1" applyAlignment="1">
      <alignment vertical="top" wrapText="1"/>
    </xf>
    <xf numFmtId="4" fontId="33" fillId="5" borderId="1" xfId="0" applyNumberFormat="1" applyFont="1" applyFill="1" applyBorder="1" applyAlignment="1">
      <alignment vertical="top" wrapText="1"/>
    </xf>
    <xf numFmtId="4" fontId="35" fillId="5" borderId="1" xfId="0" applyNumberFormat="1" applyFont="1" applyFill="1" applyBorder="1" applyAlignment="1">
      <alignment vertical="top" wrapText="1"/>
    </xf>
    <xf numFmtId="4" fontId="20" fillId="6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16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0" fontId="47" fillId="0" borderId="0" xfId="0" applyFont="1" applyAlignment="1">
      <alignment wrapText="1"/>
    </xf>
    <xf numFmtId="0" fontId="47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49" fillId="3" borderId="1" xfId="0" applyNumberFormat="1" applyFont="1" applyFill="1" applyBorder="1" applyAlignment="1">
      <alignment vertical="top" wrapText="1"/>
    </xf>
    <xf numFmtId="0" fontId="50" fillId="7" borderId="1" xfId="0" applyFont="1" applyFill="1" applyBorder="1" applyAlignment="1">
      <alignment vertical="top" wrapText="1"/>
    </xf>
    <xf numFmtId="4" fontId="50" fillId="7" borderId="1" xfId="0" applyNumberFormat="1" applyFont="1" applyFill="1" applyBorder="1" applyAlignment="1">
      <alignment vertical="top" wrapText="1"/>
    </xf>
    <xf numFmtId="0" fontId="50" fillId="7" borderId="0" xfId="0" applyFont="1" applyFill="1" applyBorder="1" applyAlignment="1">
      <alignment vertical="top" wrapText="1"/>
    </xf>
    <xf numFmtId="0" fontId="51" fillId="7" borderId="0" xfId="0" applyFont="1" applyFill="1" applyAlignment="1">
      <alignment wrapText="1"/>
    </xf>
    <xf numFmtId="0" fontId="52" fillId="0" borderId="0" xfId="0" applyFont="1" applyAlignment="1">
      <alignment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53" fillId="7" borderId="1" xfId="0" applyNumberFormat="1" applyFont="1" applyFill="1" applyBorder="1" applyAlignment="1">
      <alignment vertical="top" wrapText="1"/>
    </xf>
    <xf numFmtId="4" fontId="30" fillId="0" borderId="1" xfId="0" applyNumberFormat="1" applyFont="1" applyBorder="1" applyAlignment="1">
      <alignment vertical="top" wrapText="1"/>
    </xf>
    <xf numFmtId="0" fontId="50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" fontId="49" fillId="5" borderId="1" xfId="0" applyNumberFormat="1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52" fillId="5" borderId="0" xfId="0" applyFont="1" applyFill="1" applyAlignment="1">
      <alignment wrapText="1"/>
    </xf>
    <xf numFmtId="0" fontId="50" fillId="0" borderId="1" xfId="0" applyFont="1" applyBorder="1" applyAlignment="1">
      <alignment vertical="top" wrapText="1"/>
    </xf>
    <xf numFmtId="4" fontId="50" fillId="0" borderId="1" xfId="0" applyNumberFormat="1" applyFont="1" applyBorder="1" applyAlignment="1">
      <alignment vertical="top" wrapText="1"/>
    </xf>
    <xf numFmtId="0" fontId="50" fillId="0" borderId="0" xfId="0" applyFont="1" applyBorder="1" applyAlignment="1">
      <alignment vertical="top" wrapText="1"/>
    </xf>
    <xf numFmtId="0" fontId="51" fillId="0" borderId="0" xfId="0" applyFont="1" applyAlignment="1">
      <alignment wrapText="1"/>
    </xf>
    <xf numFmtId="0" fontId="16" fillId="5" borderId="1" xfId="0" applyFont="1" applyFill="1" applyBorder="1" applyAlignment="1">
      <alignment vertical="top" wrapText="1"/>
    </xf>
    <xf numFmtId="4" fontId="50" fillId="5" borderId="1" xfId="0" applyNumberFormat="1" applyFont="1" applyFill="1" applyBorder="1" applyAlignment="1">
      <alignment vertical="top" wrapText="1"/>
    </xf>
    <xf numFmtId="0" fontId="16" fillId="5" borderId="0" xfId="0" applyFont="1" applyFill="1" applyBorder="1" applyAlignment="1">
      <alignment vertical="top" wrapText="1"/>
    </xf>
    <xf numFmtId="0" fontId="47" fillId="5" borderId="0" xfId="0" applyFont="1" applyFill="1" applyAlignment="1">
      <alignment wrapText="1"/>
    </xf>
    <xf numFmtId="0" fontId="8" fillId="6" borderId="1" xfId="0" applyFont="1" applyFill="1" applyBorder="1" applyAlignment="1">
      <alignment vertical="top" wrapText="1"/>
    </xf>
    <xf numFmtId="4" fontId="8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52" fillId="6" borderId="0" xfId="0" applyFont="1" applyFill="1" applyAlignment="1">
      <alignment wrapText="1"/>
    </xf>
    <xf numFmtId="0" fontId="8" fillId="0" borderId="0" xfId="0" applyFont="1" applyAlignment="1">
      <alignment horizontal="center"/>
    </xf>
    <xf numFmtId="0" fontId="54" fillId="0" borderId="0" xfId="0" applyFont="1"/>
    <xf numFmtId="0" fontId="16" fillId="0" borderId="1" xfId="0" applyFont="1" applyBorder="1" applyAlignment="1">
      <alignment wrapText="1"/>
    </xf>
    <xf numFmtId="49" fontId="16" fillId="0" borderId="1" xfId="3" applyFont="1" applyBorder="1" applyAlignment="1" applyProtection="1">
      <alignment horizontal="left" vertical="center" wrapText="1"/>
    </xf>
    <xf numFmtId="168" fontId="16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horizontal="center" vertical="top"/>
    </xf>
    <xf numFmtId="0" fontId="16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6" fillId="8" borderId="1" xfId="0" applyFont="1" applyFill="1" applyBorder="1" applyAlignment="1">
      <alignment vertical="top" wrapText="1"/>
    </xf>
    <xf numFmtId="4" fontId="16" fillId="8" borderId="1" xfId="0" applyNumberFormat="1" applyFont="1" applyFill="1" applyBorder="1" applyAlignment="1">
      <alignment vertical="top" wrapText="1"/>
    </xf>
    <xf numFmtId="0" fontId="16" fillId="8" borderId="0" xfId="0" applyFont="1" applyFill="1" applyBorder="1" applyAlignment="1">
      <alignment vertical="top" wrapText="1"/>
    </xf>
    <xf numFmtId="43" fontId="18" fillId="0" borderId="1" xfId="1" applyNumberFormat="1" applyFont="1" applyFill="1" applyBorder="1" applyAlignment="1">
      <alignment vertical="top" wrapText="1"/>
    </xf>
    <xf numFmtId="168" fontId="18" fillId="0" borderId="1" xfId="3" applyNumberFormat="1" applyFont="1" applyBorder="1" applyAlignment="1" applyProtection="1">
      <alignment horizontal="lef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55" fillId="2" borderId="0" xfId="0" applyFont="1" applyFill="1"/>
    <xf numFmtId="0" fontId="55" fillId="0" borderId="0" xfId="0" applyFont="1"/>
    <xf numFmtId="49" fontId="18" fillId="0" borderId="1" xfId="0" applyNumberFormat="1" applyFont="1" applyFill="1" applyBorder="1" applyAlignment="1">
      <alignment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4" fontId="20" fillId="0" borderId="1" xfId="0" applyNumberFormat="1" applyFont="1" applyFill="1" applyBorder="1" applyAlignment="1" applyProtection="1">
      <alignment horizontal="center" vertical="top" wrapText="1"/>
      <protection locked="0"/>
    </xf>
    <xf numFmtId="0" fontId="55" fillId="0" borderId="0" xfId="0" applyFont="1" applyFill="1" applyProtection="1">
      <protection locked="0"/>
    </xf>
    <xf numFmtId="0" fontId="55" fillId="0" borderId="0" xfId="0" applyFont="1" applyProtection="1">
      <protection locked="0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" fontId="20" fillId="0" borderId="16" xfId="2" applyNumberFormat="1" applyFont="1" applyFill="1" applyBorder="1" applyProtection="1">
      <alignment horizontal="center" vertical="center" shrinkToFit="1"/>
      <protection locked="0"/>
    </xf>
    <xf numFmtId="0" fontId="20" fillId="0" borderId="1" xfId="0" applyFont="1" applyFill="1" applyBorder="1" applyAlignment="1" applyProtection="1">
      <alignment vertical="top" wrapText="1"/>
      <protection locked="0"/>
    </xf>
    <xf numFmtId="1" fontId="18" fillId="0" borderId="14" xfId="2" applyNumberFormat="1" applyFont="1" applyFill="1" applyBorder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49" fontId="18" fillId="0" borderId="1" xfId="3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top" wrapText="1"/>
    </xf>
    <xf numFmtId="49" fontId="37" fillId="0" borderId="1" xfId="0" applyNumberFormat="1" applyFont="1" applyFill="1" applyBorder="1" applyAlignment="1">
      <alignment horizontal="center" vertical="top" wrapText="1"/>
    </xf>
    <xf numFmtId="43" fontId="37" fillId="0" borderId="5" xfId="1" applyNumberFormat="1" applyFont="1" applyFill="1" applyBorder="1" applyAlignment="1">
      <alignment horizontal="center" vertical="top" wrapText="1"/>
    </xf>
    <xf numFmtId="43" fontId="16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49" fontId="56" fillId="0" borderId="1" xfId="0" applyNumberFormat="1" applyFont="1" applyFill="1" applyBorder="1" applyAlignment="1">
      <alignment horizontal="center" vertical="top" wrapText="1"/>
    </xf>
    <xf numFmtId="0" fontId="56" fillId="0" borderId="1" xfId="0" applyFont="1" applyFill="1" applyBorder="1" applyAlignment="1">
      <alignment horizontal="center" vertical="top" wrapText="1"/>
    </xf>
    <xf numFmtId="43" fontId="37" fillId="0" borderId="1" xfId="1" applyNumberFormat="1" applyFont="1" applyFill="1" applyBorder="1" applyAlignment="1">
      <alignment horizontal="center" vertical="top" wrapText="1"/>
    </xf>
    <xf numFmtId="43" fontId="16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top" wrapText="1"/>
    </xf>
    <xf numFmtId="49" fontId="23" fillId="0" borderId="0" xfId="0" applyNumberFormat="1" applyFont="1" applyFill="1"/>
    <xf numFmtId="2" fontId="23" fillId="0" borderId="0" xfId="0" applyNumberFormat="1" applyFont="1" applyFill="1"/>
    <xf numFmtId="43" fontId="23" fillId="0" borderId="0" xfId="0" applyNumberFormat="1" applyFont="1" applyFill="1"/>
    <xf numFmtId="0" fontId="18" fillId="0" borderId="5" xfId="0" applyFont="1" applyFill="1" applyBorder="1" applyAlignment="1">
      <alignment vertical="top" wrapText="1"/>
    </xf>
    <xf numFmtId="0" fontId="21" fillId="2" borderId="0" xfId="0" applyFont="1" applyFill="1"/>
    <xf numFmtId="0" fontId="18" fillId="0" borderId="15" xfId="0" applyFont="1" applyFill="1" applyBorder="1" applyAlignment="1">
      <alignment vertical="top" wrapText="1"/>
    </xf>
    <xf numFmtId="0" fontId="37" fillId="9" borderId="1" xfId="0" applyFont="1" applyFill="1" applyBorder="1" applyAlignment="1">
      <alignment vertical="top" wrapText="1"/>
    </xf>
    <xf numFmtId="4" fontId="37" fillId="9" borderId="1" xfId="0" applyNumberFormat="1" applyFont="1" applyFill="1" applyBorder="1" applyAlignment="1">
      <alignment vertical="top" wrapText="1"/>
    </xf>
    <xf numFmtId="0" fontId="37" fillId="9" borderId="0" xfId="0" applyFont="1" applyFill="1" applyBorder="1" applyAlignment="1">
      <alignment vertical="top" wrapText="1"/>
    </xf>
    <xf numFmtId="0" fontId="52" fillId="9" borderId="0" xfId="0" applyFont="1" applyFill="1" applyAlignment="1">
      <alignment wrapText="1"/>
    </xf>
    <xf numFmtId="0" fontId="9" fillId="9" borderId="0" xfId="0" applyFont="1" applyFill="1" applyAlignment="1">
      <alignment wrapText="1"/>
    </xf>
    <xf numFmtId="0" fontId="2" fillId="9" borderId="1" xfId="0" applyFont="1" applyFill="1" applyBorder="1" applyAlignment="1">
      <alignment horizontal="center" wrapText="1"/>
    </xf>
    <xf numFmtId="0" fontId="2" fillId="9" borderId="0" xfId="0" applyFont="1" applyFill="1" applyBorder="1" applyAlignment="1">
      <alignment horizontal="center" wrapText="1"/>
    </xf>
    <xf numFmtId="4" fontId="8" fillId="9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vertical="top" wrapText="1"/>
    </xf>
    <xf numFmtId="4" fontId="20" fillId="0" borderId="1" xfId="0" applyNumberFormat="1" applyFont="1" applyFill="1" applyBorder="1" applyAlignment="1">
      <alignment horizontal="center" vertical="top" wrapText="1"/>
    </xf>
    <xf numFmtId="165" fontId="20" fillId="0" borderId="1" xfId="0" applyNumberFormat="1" applyFont="1" applyFill="1" applyBorder="1" applyAlignment="1">
      <alignment horizontal="center" vertical="top" wrapText="1"/>
    </xf>
    <xf numFmtId="4" fontId="21" fillId="0" borderId="0" xfId="0" applyNumberFormat="1" applyFont="1"/>
    <xf numFmtId="49" fontId="20" fillId="2" borderId="1" xfId="0" applyNumberFormat="1" applyFont="1" applyFill="1" applyBorder="1" applyAlignment="1">
      <alignment horizontal="center"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49" fontId="18" fillId="2" borderId="1" xfId="0" applyNumberFormat="1" applyFont="1" applyFill="1" applyBorder="1" applyAlignment="1">
      <alignment horizontal="center" vertical="top" wrapText="1"/>
    </xf>
    <xf numFmtId="49" fontId="18" fillId="2" borderId="1" xfId="0" applyNumberFormat="1" applyFont="1" applyFill="1" applyBorder="1" applyAlignment="1">
      <alignment vertical="top" wrapText="1"/>
    </xf>
    <xf numFmtId="4" fontId="18" fillId="2" borderId="1" xfId="0" applyNumberFormat="1" applyFont="1" applyFill="1" applyBorder="1" applyAlignment="1">
      <alignment horizontal="center" vertical="top" wrapText="1"/>
    </xf>
    <xf numFmtId="49" fontId="20" fillId="0" borderId="8" xfId="0" applyNumberFormat="1" applyFont="1" applyFill="1" applyBorder="1" applyAlignment="1">
      <alignment vertical="top" wrapText="1"/>
    </xf>
    <xf numFmtId="0" fontId="20" fillId="0" borderId="9" xfId="0" applyFont="1" applyFill="1" applyBorder="1" applyAlignment="1">
      <alignment vertical="top" wrapText="1"/>
    </xf>
    <xf numFmtId="4" fontId="20" fillId="0" borderId="9" xfId="0" applyNumberFormat="1" applyFont="1" applyFill="1" applyBorder="1" applyAlignment="1">
      <alignment horizontal="center" vertical="top" wrapText="1"/>
    </xf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1" fontId="16" fillId="0" borderId="14" xfId="2" applyNumberFormat="1" applyFont="1" applyFill="1" applyBorder="1" applyProtection="1">
      <alignment horizontal="center" vertical="center" shrinkToFit="1"/>
      <protection locked="0"/>
    </xf>
    <xf numFmtId="0" fontId="23" fillId="0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20" fillId="0" borderId="5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37" fillId="10" borderId="1" xfId="0" applyFont="1" applyFill="1" applyBorder="1" applyAlignment="1">
      <alignment vertical="top" wrapText="1"/>
    </xf>
    <xf numFmtId="4" fontId="8" fillId="1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4" fontId="54" fillId="4" borderId="0" xfId="0" applyNumberFormat="1" applyFont="1" applyFill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top" wrapText="1"/>
    </xf>
    <xf numFmtId="4" fontId="16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6" fillId="0" borderId="6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4" fontId="41" fillId="0" borderId="0" xfId="0" applyNumberFormat="1" applyFont="1" applyAlignment="1">
      <alignment horizontal="center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18" fillId="0" borderId="6" xfId="0" applyNumberFormat="1" applyFont="1" applyBorder="1" applyAlignment="1">
      <alignment horizontal="right" vertical="top" wrapText="1"/>
    </xf>
    <xf numFmtId="4" fontId="18" fillId="0" borderId="7" xfId="0" applyNumberFormat="1" applyFont="1" applyBorder="1" applyAlignment="1">
      <alignment horizontal="right" vertical="top" wrapText="1"/>
    </xf>
    <xf numFmtId="4" fontId="18" fillId="0" borderId="5" xfId="0" applyNumberFormat="1" applyFont="1" applyBorder="1" applyAlignment="1">
      <alignment horizontal="right" vertical="top" wrapText="1"/>
    </xf>
    <xf numFmtId="4" fontId="16" fillId="0" borderId="6" xfId="0" applyNumberFormat="1" applyFont="1" applyBorder="1" applyAlignment="1">
      <alignment horizontal="right" vertical="top" wrapText="1"/>
    </xf>
    <xf numFmtId="4" fontId="16" fillId="0" borderId="7" xfId="0" applyNumberFormat="1" applyFont="1" applyBorder="1" applyAlignment="1">
      <alignment horizontal="right" vertical="top" wrapText="1"/>
    </xf>
    <xf numFmtId="4" fontId="16" fillId="0" borderId="5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37" fillId="0" borderId="0" xfId="0" applyFont="1" applyAlignment="1">
      <alignment horizontal="left" vertical="top" wrapText="1"/>
    </xf>
    <xf numFmtId="0" fontId="4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1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4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3;&#1103;%20&#1076;&#1086;&#1082;&#1091;&#1084;&#1077;&#1085;&#1090;&#1086;&#1074;/&#1041;&#1070;&#1044;&#1046;&#1045;&#1058;&#1067;%20&#1055;&#1054;%20&#1043;&#1054;&#1044;&#1040;&#1052;/&#1041;&#1070;&#1044;&#1046;&#1045;&#1058;%202020/&#1055;&#1056;&#1048;&#1051;&#1054;&#1046;&#1045;&#1053;&#1048;&#1071;%20(&#1056;&#1040;&#1041;&#1054;&#1063;&#1040;&#107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 отчету"/>
      <sheetName val="для КС"/>
      <sheetName val="пр.р."/>
      <sheetName val="пр.4"/>
      <sheetName val="табл.к пояс.з."/>
      <sheetName val="ээ"/>
      <sheetName val="безвозм.пост."/>
      <sheetName val="безвозм.пост.расх."/>
      <sheetName val="план работы"/>
      <sheetName val="для программы"/>
      <sheetName val="Пр. 1"/>
      <sheetName val="Пр. 2"/>
      <sheetName val="Пр. 3"/>
      <sheetName val="Пр. 4"/>
      <sheetName val="Пр. 5"/>
      <sheetName val="Пр. 6"/>
      <sheetName val="Пр. 7 "/>
      <sheetName val="Пр. 8"/>
      <sheetName val="Пр. 9"/>
      <sheetName val="Пр.10"/>
      <sheetName val="Пр. 11"/>
      <sheetName val="Пр. 12"/>
      <sheetName val="Пр. 13"/>
      <sheetName val="у.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I4">
            <v>10751300</v>
          </cell>
        </row>
        <row r="19">
          <cell r="H19">
            <v>8137144.0999999996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66"/>
  <sheetViews>
    <sheetView topLeftCell="A14" workbookViewId="0">
      <selection activeCell="C37" sqref="C37"/>
    </sheetView>
  </sheetViews>
  <sheetFormatPr defaultRowHeight="15"/>
  <cols>
    <col min="1" max="1" width="7.28515625" style="179" customWidth="1"/>
    <col min="2" max="2" width="135.140625" style="179" customWidth="1"/>
    <col min="3" max="3" width="14" style="179" customWidth="1"/>
    <col min="4" max="4" width="13.85546875" style="179" customWidth="1"/>
    <col min="5" max="5" width="17" style="179" customWidth="1"/>
    <col min="6" max="6" width="11.5703125" customWidth="1"/>
    <col min="7" max="7" width="14.5703125" style="258" customWidth="1"/>
    <col min="8" max="8" width="5.42578125" style="258" customWidth="1"/>
    <col min="9" max="9" width="12.42578125" bestFit="1" customWidth="1"/>
    <col min="10" max="10" width="11.42578125" bestFit="1" customWidth="1"/>
  </cols>
  <sheetData>
    <row r="1" spans="2:10" ht="15.75">
      <c r="C1" s="364">
        <v>2021</v>
      </c>
      <c r="D1" s="364">
        <v>2022</v>
      </c>
      <c r="E1" s="364">
        <v>2023</v>
      </c>
    </row>
    <row r="2" spans="2:10">
      <c r="B2" s="365" t="s">
        <v>170</v>
      </c>
    </row>
    <row r="3" spans="2:10" ht="15.75">
      <c r="B3" s="366" t="s">
        <v>21</v>
      </c>
      <c r="C3" s="171">
        <v>6359600</v>
      </c>
      <c r="D3" s="171">
        <v>6191300</v>
      </c>
      <c r="E3" s="171">
        <v>6203100</v>
      </c>
      <c r="G3" s="259">
        <f>C3+D3+E3</f>
        <v>18754000</v>
      </c>
      <c r="H3" s="259"/>
      <c r="I3" s="36">
        <f>G3-[1]безвозм.пост.!$I$4</f>
        <v>8002700</v>
      </c>
      <c r="J3" s="36"/>
    </row>
    <row r="4" spans="2:10" ht="15.75">
      <c r="B4" s="367" t="s">
        <v>109</v>
      </c>
      <c r="C4" s="170">
        <v>184120</v>
      </c>
      <c r="D4" s="171"/>
      <c r="E4" s="171"/>
    </row>
    <row r="5" spans="2:10" ht="31.5">
      <c r="B5" s="277" t="s">
        <v>22</v>
      </c>
      <c r="C5" s="170">
        <f t="shared" ref="C5:E5" si="0">SUM(C6:C8)</f>
        <v>232400</v>
      </c>
      <c r="D5" s="170">
        <f t="shared" si="0"/>
        <v>234700</v>
      </c>
      <c r="E5" s="170">
        <f t="shared" si="0"/>
        <v>243500</v>
      </c>
      <c r="G5" s="259">
        <f>C5+D5</f>
        <v>467100</v>
      </c>
      <c r="H5" s="259"/>
      <c r="I5" s="36">
        <f>C5+D5+E5</f>
        <v>710600</v>
      </c>
      <c r="J5" s="36"/>
    </row>
    <row r="6" spans="2:10" ht="15.75">
      <c r="B6" s="277"/>
      <c r="C6" s="170">
        <v>146000</v>
      </c>
      <c r="D6" s="170">
        <v>146000</v>
      </c>
      <c r="E6" s="170">
        <v>146000</v>
      </c>
    </row>
    <row r="7" spans="2:10" ht="15.75">
      <c r="B7" s="277"/>
      <c r="C7" s="170">
        <v>44000</v>
      </c>
      <c r="D7" s="170">
        <v>44000</v>
      </c>
      <c r="E7" s="170">
        <v>44000</v>
      </c>
    </row>
    <row r="8" spans="2:10" ht="15.75">
      <c r="B8" s="277"/>
      <c r="C8" s="171">
        <v>42400</v>
      </c>
      <c r="D8" s="171">
        <v>44700</v>
      </c>
      <c r="E8" s="171">
        <v>53500</v>
      </c>
    </row>
    <row r="9" spans="2:10" ht="47.25">
      <c r="B9" s="368" t="s">
        <v>422</v>
      </c>
      <c r="C9" s="170">
        <v>650898</v>
      </c>
      <c r="D9" s="170"/>
      <c r="E9" s="170"/>
      <c r="F9" s="320"/>
      <c r="G9" s="319">
        <f>C9*5%</f>
        <v>32544.9</v>
      </c>
      <c r="H9" s="320">
        <v>0.05</v>
      </c>
    </row>
    <row r="10" spans="2:10" ht="15.75">
      <c r="B10" s="368" t="s">
        <v>220</v>
      </c>
      <c r="C10" s="170">
        <f>C9*100/130.2</f>
        <v>499921.65898617514</v>
      </c>
      <c r="D10" s="170"/>
      <c r="E10" s="170"/>
    </row>
    <row r="11" spans="2:10" ht="15.75">
      <c r="B11" s="368" t="s">
        <v>221</v>
      </c>
      <c r="C11" s="170">
        <f>C9-C10</f>
        <v>150976.34101382486</v>
      </c>
      <c r="D11" s="170"/>
      <c r="E11" s="170"/>
    </row>
    <row r="12" spans="2:10" ht="15.75">
      <c r="B12" s="368" t="s">
        <v>437</v>
      </c>
      <c r="C12" s="170">
        <v>0</v>
      </c>
      <c r="D12" s="170"/>
      <c r="E12" s="170"/>
    </row>
    <row r="13" spans="2:10" ht="15.75">
      <c r="B13" s="368"/>
      <c r="C13" s="170"/>
      <c r="D13" s="170"/>
      <c r="E13" s="170"/>
    </row>
    <row r="14" spans="2:10" ht="31.5">
      <c r="B14" s="385" t="s">
        <v>544</v>
      </c>
      <c r="C14" s="386">
        <v>133000</v>
      </c>
      <c r="D14" s="386"/>
      <c r="E14" s="386"/>
    </row>
    <row r="15" spans="2:10" ht="15.75">
      <c r="B15" s="368"/>
      <c r="C15" s="170"/>
      <c r="D15" s="170"/>
      <c r="E15" s="170"/>
    </row>
    <row r="16" spans="2:10" ht="56.25">
      <c r="B16" s="457" t="s">
        <v>24</v>
      </c>
      <c r="C16" s="458">
        <f>C17+C19+C28+C32+C36+C64+C38+C40+C45+C47+C49+C51+C53+C55+C57+C59+C61</f>
        <v>10441027.539999999</v>
      </c>
      <c r="D16" s="458">
        <f t="shared" ref="D16:E16" si="1">D17+D19+D28+D32+D36+D64+D38+D40+D45+D47+D49+D51+D53+D55+D57+D59+D61</f>
        <v>4001916.58</v>
      </c>
      <c r="E16" s="458">
        <f t="shared" si="1"/>
        <v>4001916.58</v>
      </c>
      <c r="G16" s="259"/>
      <c r="H16" s="259"/>
      <c r="I16" s="36">
        <f>C16+D16+E16</f>
        <v>18444860.699999999</v>
      </c>
      <c r="J16" s="36"/>
    </row>
    <row r="17" spans="1:10" s="31" customFormat="1" ht="15.75">
      <c r="A17" s="176"/>
      <c r="B17" s="178" t="s">
        <v>227</v>
      </c>
      <c r="C17" s="369">
        <v>0</v>
      </c>
      <c r="D17" s="370">
        <v>0</v>
      </c>
      <c r="E17" s="370">
        <v>0</v>
      </c>
      <c r="G17" s="233"/>
      <c r="H17" s="260"/>
      <c r="I17" s="62">
        <f>I16-[1]безвозм.пост.!$H$19</f>
        <v>10307716.6</v>
      </c>
    </row>
    <row r="18" spans="1:10" s="234" customFormat="1" ht="9.75" customHeight="1">
      <c r="A18" s="371"/>
      <c r="B18" s="178"/>
      <c r="C18" s="369"/>
      <c r="D18" s="370"/>
      <c r="E18" s="370"/>
      <c r="G18" s="261"/>
      <c r="H18" s="262"/>
    </row>
    <row r="19" spans="1:10" s="31" customFormat="1" ht="17.25" customHeight="1">
      <c r="A19" s="176"/>
      <c r="B19" s="459" t="s">
        <v>226</v>
      </c>
      <c r="C19" s="461">
        <f>SUM(C20:C26)</f>
        <v>784262</v>
      </c>
      <c r="D19" s="461">
        <f t="shared" ref="D19:E19" si="2">SUM(D20:D26)</f>
        <v>788399.58</v>
      </c>
      <c r="E19" s="461">
        <f t="shared" si="2"/>
        <v>788399.58</v>
      </c>
      <c r="G19" s="260"/>
      <c r="H19" s="260"/>
    </row>
    <row r="20" spans="1:10" ht="15.75">
      <c r="B20" s="462" t="s">
        <v>220</v>
      </c>
      <c r="C20" s="463">
        <f>F21*100/130.2</f>
        <v>535384.79262672819</v>
      </c>
      <c r="D20" s="463">
        <f>C20</f>
        <v>535384.79262672819</v>
      </c>
      <c r="E20" s="463">
        <f>C20</f>
        <v>535384.79262672819</v>
      </c>
      <c r="G20" s="259">
        <v>679650.12</v>
      </c>
      <c r="H20" s="259"/>
      <c r="J20" s="259"/>
    </row>
    <row r="21" spans="1:10" ht="15.75">
      <c r="B21" s="462" t="s">
        <v>221</v>
      </c>
      <c r="C21" s="463">
        <f>F21-C20</f>
        <v>161686.20737327181</v>
      </c>
      <c r="D21" s="463">
        <f>C21</f>
        <v>161686.20737327181</v>
      </c>
      <c r="E21" s="463">
        <f>C21</f>
        <v>161686.20737327181</v>
      </c>
      <c r="F21" s="62">
        <f>F23-C23-C26</f>
        <v>697071</v>
      </c>
      <c r="G21" s="259">
        <f>C20+C21</f>
        <v>697071</v>
      </c>
      <c r="H21" s="259"/>
      <c r="I21" s="62"/>
      <c r="J21" s="259"/>
    </row>
    <row r="22" spans="1:10" ht="15.75">
      <c r="B22" s="462" t="s">
        <v>318</v>
      </c>
      <c r="C22" s="463">
        <v>0</v>
      </c>
      <c r="D22" s="464"/>
      <c r="E22" s="464"/>
      <c r="G22" s="259"/>
      <c r="H22" s="259"/>
      <c r="I22" s="62"/>
      <c r="J22" s="259"/>
    </row>
    <row r="23" spans="1:10" ht="15.75">
      <c r="B23" s="462" t="s">
        <v>222</v>
      </c>
      <c r="C23" s="463">
        <v>71461</v>
      </c>
      <c r="D23" s="463">
        <f>G23-D20-D21-D26</f>
        <v>75598.579999999958</v>
      </c>
      <c r="E23" s="463">
        <f>D23</f>
        <v>75598.579999999958</v>
      </c>
      <c r="F23" s="62">
        <v>784262</v>
      </c>
      <c r="G23" s="259">
        <v>788399.58</v>
      </c>
      <c r="H23" s="259"/>
      <c r="I23" s="62"/>
      <c r="J23" s="259"/>
    </row>
    <row r="24" spans="1:10" ht="15.75">
      <c r="B24" s="180" t="s">
        <v>241</v>
      </c>
      <c r="C24" s="170"/>
      <c r="D24" s="170"/>
      <c r="E24" s="170"/>
      <c r="G24" s="259"/>
      <c r="H24" s="259"/>
    </row>
    <row r="25" spans="1:10" ht="15.75">
      <c r="B25" s="180" t="s">
        <v>223</v>
      </c>
      <c r="C25" s="170"/>
      <c r="D25" s="170"/>
      <c r="E25" s="170"/>
      <c r="G25" s="259">
        <f>C20+C21</f>
        <v>697071</v>
      </c>
      <c r="H25" s="259"/>
    </row>
    <row r="26" spans="1:10" ht="15.75">
      <c r="B26" s="462" t="s">
        <v>242</v>
      </c>
      <c r="C26" s="463">
        <v>15730</v>
      </c>
      <c r="D26" s="463">
        <v>15730</v>
      </c>
      <c r="E26" s="463">
        <v>15730</v>
      </c>
      <c r="G26" s="259"/>
      <c r="H26" s="259"/>
    </row>
    <row r="27" spans="1:10" s="37" customFormat="1" ht="9" customHeight="1">
      <c r="A27" s="297"/>
      <c r="B27" s="180"/>
      <c r="C27" s="170"/>
      <c r="D27" s="170"/>
      <c r="E27" s="170"/>
      <c r="G27" s="263"/>
      <c r="H27" s="263"/>
    </row>
    <row r="28" spans="1:10" s="31" customFormat="1" ht="31.5">
      <c r="A28" s="176"/>
      <c r="B28" s="459" t="s">
        <v>219</v>
      </c>
      <c r="C28" s="461">
        <v>393061.12</v>
      </c>
      <c r="D28" s="465"/>
      <c r="E28" s="465"/>
      <c r="G28" s="233"/>
      <c r="H28" s="260"/>
    </row>
    <row r="29" spans="1:10" ht="15.75">
      <c r="B29" s="462" t="s">
        <v>220</v>
      </c>
      <c r="C29" s="463">
        <f>C28*100/130.2</f>
        <v>301890.2611367128</v>
      </c>
      <c r="D29" s="464"/>
      <c r="E29" s="464"/>
      <c r="H29" s="259"/>
    </row>
    <row r="30" spans="1:10" ht="15.75">
      <c r="B30" s="462" t="s">
        <v>221</v>
      </c>
      <c r="C30" s="463">
        <f>C28-C29</f>
        <v>91170.858863287198</v>
      </c>
      <c r="D30" s="464"/>
      <c r="E30" s="464"/>
      <c r="H30" s="259"/>
    </row>
    <row r="31" spans="1:10" s="37" customFormat="1" ht="9.75" customHeight="1">
      <c r="A31" s="297"/>
      <c r="B31" s="180"/>
      <c r="C31" s="170"/>
      <c r="D31" s="171"/>
      <c r="E31" s="171"/>
      <c r="G31" s="264"/>
      <c r="H31" s="263"/>
    </row>
    <row r="32" spans="1:10" s="31" customFormat="1" ht="63">
      <c r="A32" s="176"/>
      <c r="B32" s="459" t="s">
        <v>224</v>
      </c>
      <c r="C32" s="460">
        <v>20687.419999999998</v>
      </c>
      <c r="D32" s="461">
        <f t="shared" ref="D32:E32" si="3">D33+D34</f>
        <v>0</v>
      </c>
      <c r="E32" s="461">
        <f t="shared" si="3"/>
        <v>0</v>
      </c>
      <c r="G32" s="265"/>
      <c r="H32" s="260"/>
    </row>
    <row r="33" spans="1:8" s="35" customFormat="1" ht="15.75">
      <c r="A33" s="179"/>
      <c r="B33" s="462" t="s">
        <v>220</v>
      </c>
      <c r="C33" s="463">
        <f>C32*100/130.2</f>
        <v>15888.955453149001</v>
      </c>
      <c r="D33" s="464"/>
      <c r="E33" s="464"/>
      <c r="G33" s="266"/>
      <c r="H33" s="259"/>
    </row>
    <row r="34" spans="1:8" s="35" customFormat="1" ht="15.75">
      <c r="A34" s="179"/>
      <c r="B34" s="462" t="s">
        <v>221</v>
      </c>
      <c r="C34" s="463">
        <f>C32-C33</f>
        <v>4798.4645468509971</v>
      </c>
      <c r="D34" s="464"/>
      <c r="E34" s="464"/>
      <c r="G34" s="266"/>
      <c r="H34" s="259"/>
    </row>
    <row r="35" spans="1:8" s="235" customFormat="1" ht="9.75" customHeight="1">
      <c r="A35" s="297"/>
      <c r="B35" s="180"/>
      <c r="C35" s="170"/>
      <c r="D35" s="171"/>
      <c r="E35" s="171"/>
      <c r="G35" s="267"/>
      <c r="H35" s="263"/>
    </row>
    <row r="36" spans="1:8" s="31" customFormat="1" ht="15.75">
      <c r="A36" s="176"/>
      <c r="B36" s="459" t="s">
        <v>225</v>
      </c>
      <c r="C36" s="461">
        <v>1504000</v>
      </c>
      <c r="D36" s="461">
        <v>1200000</v>
      </c>
      <c r="E36" s="461">
        <v>1200000</v>
      </c>
      <c r="G36" s="265"/>
      <c r="H36" s="260"/>
    </row>
    <row r="37" spans="1:8" s="234" customFormat="1" ht="9.75" customHeight="1">
      <c r="A37" s="371"/>
      <c r="B37" s="178"/>
      <c r="C37" s="369"/>
      <c r="D37" s="369"/>
      <c r="E37" s="369"/>
      <c r="G37" s="268"/>
      <c r="H37" s="262"/>
    </row>
    <row r="38" spans="1:8" s="31" customFormat="1" ht="15.75">
      <c r="A38" s="176"/>
      <c r="B38" s="459" t="s">
        <v>238</v>
      </c>
      <c r="C38" s="461">
        <v>666000</v>
      </c>
      <c r="D38" s="461">
        <v>335000</v>
      </c>
      <c r="E38" s="461">
        <v>335000</v>
      </c>
      <c r="G38" s="265"/>
      <c r="H38" s="260"/>
    </row>
    <row r="39" spans="1:8" s="234" customFormat="1" ht="9.75" customHeight="1">
      <c r="A39" s="371"/>
      <c r="B39" s="178"/>
      <c r="C39" s="369"/>
      <c r="D39" s="370"/>
      <c r="E39" s="370"/>
      <c r="G39" s="268"/>
      <c r="H39" s="262"/>
    </row>
    <row r="40" spans="1:8" s="35" customFormat="1" ht="31.5">
      <c r="A40" s="179"/>
      <c r="B40" s="462" t="s">
        <v>244</v>
      </c>
      <c r="C40" s="463">
        <f>SUM(C41:C43)</f>
        <v>1429786</v>
      </c>
      <c r="D40" s="463">
        <f t="shared" ref="D40:E40" si="4">SUM(D41:D43)</f>
        <v>679786</v>
      </c>
      <c r="E40" s="463">
        <f t="shared" si="4"/>
        <v>679786</v>
      </c>
      <c r="G40" s="266"/>
      <c r="H40" s="259"/>
    </row>
    <row r="41" spans="1:8" s="31" customFormat="1" ht="15.75">
      <c r="A41" s="176"/>
      <c r="B41" s="459" t="s">
        <v>349</v>
      </c>
      <c r="C41" s="461">
        <v>957005</v>
      </c>
      <c r="D41" s="461">
        <v>357005</v>
      </c>
      <c r="E41" s="461">
        <v>357005</v>
      </c>
      <c r="G41" s="265"/>
      <c r="H41" s="260"/>
    </row>
    <row r="42" spans="1:8" s="31" customFormat="1" ht="15.75">
      <c r="A42" s="176"/>
      <c r="B42" s="462"/>
      <c r="C42" s="463"/>
      <c r="D42" s="463"/>
      <c r="E42" s="463"/>
      <c r="G42" s="265"/>
      <c r="H42" s="260"/>
    </row>
    <row r="43" spans="1:8" s="31" customFormat="1" ht="15.75">
      <c r="A43" s="176"/>
      <c r="B43" s="459" t="s">
        <v>350</v>
      </c>
      <c r="C43" s="461">
        <v>472781</v>
      </c>
      <c r="D43" s="461">
        <v>322781</v>
      </c>
      <c r="E43" s="461">
        <v>322781</v>
      </c>
      <c r="G43" s="265"/>
      <c r="H43" s="260"/>
    </row>
    <row r="44" spans="1:8" s="234" customFormat="1" ht="9.75" customHeight="1">
      <c r="A44" s="371"/>
      <c r="B44" s="180"/>
      <c r="C44" s="170"/>
      <c r="D44" s="170"/>
      <c r="E44" s="170"/>
      <c r="G44" s="268"/>
      <c r="H44" s="262"/>
    </row>
    <row r="45" spans="1:8" s="31" customFormat="1" ht="31.5">
      <c r="A45" s="176"/>
      <c r="B45" s="459" t="s">
        <v>243</v>
      </c>
      <c r="C45" s="461">
        <v>938731</v>
      </c>
      <c r="D45" s="461">
        <v>788731</v>
      </c>
      <c r="E45" s="461">
        <v>788731</v>
      </c>
      <c r="G45" s="265"/>
      <c r="H45" s="260"/>
    </row>
    <row r="46" spans="1:8" s="234" customFormat="1" ht="9.75" customHeight="1">
      <c r="A46" s="371"/>
      <c r="B46" s="178"/>
      <c r="C46" s="369"/>
      <c r="D46" s="369"/>
      <c r="E46" s="369"/>
      <c r="G46" s="268"/>
      <c r="H46" s="262"/>
    </row>
    <row r="47" spans="1:8" s="31" customFormat="1" ht="15.75">
      <c r="A47" s="176"/>
      <c r="B47" s="459" t="s">
        <v>341</v>
      </c>
      <c r="C47" s="465">
        <v>210000</v>
      </c>
      <c r="D47" s="465">
        <v>210000</v>
      </c>
      <c r="E47" s="465">
        <v>210000</v>
      </c>
      <c r="G47" s="265"/>
      <c r="H47" s="260"/>
    </row>
    <row r="48" spans="1:8" s="234" customFormat="1" ht="15.75">
      <c r="A48" s="371"/>
      <c r="B48" s="178"/>
      <c r="C48" s="369"/>
      <c r="D48" s="370"/>
      <c r="E48" s="370"/>
      <c r="G48" s="268"/>
      <c r="H48" s="262"/>
    </row>
    <row r="49" spans="1:8" s="234" customFormat="1" ht="15.75">
      <c r="A49" s="371"/>
      <c r="B49" s="459" t="s">
        <v>438</v>
      </c>
      <c r="C49" s="461">
        <v>1800000</v>
      </c>
      <c r="D49" s="465"/>
      <c r="E49" s="465"/>
      <c r="G49" s="268"/>
      <c r="H49" s="262"/>
    </row>
    <row r="50" spans="1:8" s="234" customFormat="1" ht="15.75">
      <c r="A50" s="371"/>
      <c r="B50" s="178"/>
      <c r="C50" s="369"/>
      <c r="D50" s="370"/>
      <c r="E50" s="370"/>
      <c r="G50" s="268"/>
      <c r="H50" s="262"/>
    </row>
    <row r="51" spans="1:8" s="234" customFormat="1" ht="15.75">
      <c r="A51" s="371"/>
      <c r="B51" s="178" t="s">
        <v>439</v>
      </c>
      <c r="C51" s="369"/>
      <c r="D51" s="370"/>
      <c r="E51" s="370"/>
      <c r="G51" s="268"/>
      <c r="H51" s="262"/>
    </row>
    <row r="52" spans="1:8" s="234" customFormat="1" ht="15.75">
      <c r="A52" s="371"/>
      <c r="B52" s="178"/>
      <c r="C52" s="369"/>
      <c r="D52" s="370"/>
      <c r="E52" s="370"/>
      <c r="G52" s="268"/>
      <c r="H52" s="262"/>
    </row>
    <row r="53" spans="1:8" s="234" customFormat="1" ht="15.75">
      <c r="A53" s="371"/>
      <c r="B53" s="459" t="s">
        <v>538</v>
      </c>
      <c r="C53" s="461">
        <v>726200</v>
      </c>
      <c r="D53" s="465"/>
      <c r="E53" s="465"/>
      <c r="G53" s="268"/>
      <c r="H53" s="262"/>
    </row>
    <row r="54" spans="1:8" s="234" customFormat="1" ht="15.75">
      <c r="A54" s="371"/>
      <c r="B54" s="178"/>
      <c r="C54" s="369"/>
      <c r="D54" s="370"/>
      <c r="E54" s="370"/>
      <c r="G54" s="268"/>
      <c r="H54" s="262"/>
    </row>
    <row r="55" spans="1:8" s="234" customFormat="1" ht="15.75">
      <c r="A55" s="371"/>
      <c r="B55" s="459" t="s">
        <v>550</v>
      </c>
      <c r="C55" s="461">
        <v>600000</v>
      </c>
      <c r="D55" s="465"/>
      <c r="E55" s="465"/>
      <c r="G55" s="268"/>
      <c r="H55" s="262"/>
    </row>
    <row r="56" spans="1:8" s="234" customFormat="1" ht="15.75">
      <c r="A56" s="371"/>
      <c r="B56" s="178"/>
      <c r="C56" s="369"/>
      <c r="D56" s="370"/>
      <c r="E56" s="370"/>
      <c r="G56" s="268"/>
      <c r="H56" s="262"/>
    </row>
    <row r="57" spans="1:8" s="234" customFormat="1" ht="15.75">
      <c r="A57" s="371"/>
      <c r="B57" s="459" t="s">
        <v>551</v>
      </c>
      <c r="C57" s="461">
        <v>518300</v>
      </c>
      <c r="D57" s="465"/>
      <c r="E57" s="465"/>
      <c r="G57" s="268"/>
      <c r="H57" s="262"/>
    </row>
    <row r="58" spans="1:8" s="234" customFormat="1" ht="15.75">
      <c r="A58" s="371"/>
      <c r="B58" s="178"/>
      <c r="C58" s="369"/>
      <c r="D58" s="370"/>
      <c r="E58" s="370"/>
      <c r="G58" s="268"/>
      <c r="H58" s="262"/>
    </row>
    <row r="59" spans="1:8" s="234" customFormat="1" ht="15.75">
      <c r="A59" s="371"/>
      <c r="B59" s="459" t="s">
        <v>552</v>
      </c>
      <c r="C59" s="461">
        <v>500000</v>
      </c>
      <c r="D59" s="465"/>
      <c r="E59" s="465"/>
      <c r="G59" s="268"/>
      <c r="H59" s="262"/>
    </row>
    <row r="60" spans="1:8" s="234" customFormat="1" ht="9.75" customHeight="1">
      <c r="A60" s="371"/>
      <c r="B60" s="178"/>
      <c r="C60" s="369"/>
      <c r="D60" s="370"/>
      <c r="E60" s="370"/>
      <c r="G60" s="268"/>
      <c r="H60" s="262"/>
    </row>
    <row r="61" spans="1:8" s="234" customFormat="1" ht="15.75">
      <c r="A61" s="371"/>
      <c r="B61" s="459" t="s">
        <v>569</v>
      </c>
      <c r="C61" s="461">
        <v>350000</v>
      </c>
      <c r="D61" s="465"/>
      <c r="E61" s="465"/>
      <c r="G61" s="268"/>
      <c r="H61" s="262"/>
    </row>
    <row r="62" spans="1:8" s="234" customFormat="1" ht="9.75" customHeight="1">
      <c r="A62" s="371"/>
      <c r="B62" s="178"/>
      <c r="C62" s="369"/>
      <c r="D62" s="370"/>
      <c r="E62" s="370"/>
      <c r="G62" s="268"/>
      <c r="H62" s="262"/>
    </row>
    <row r="63" spans="1:8" s="234" customFormat="1" ht="9.75" customHeight="1">
      <c r="A63" s="371"/>
      <c r="B63" s="178"/>
      <c r="C63" s="369"/>
      <c r="D63" s="370"/>
      <c r="E63" s="370"/>
      <c r="G63" s="268"/>
      <c r="H63" s="262"/>
    </row>
    <row r="64" spans="1:8" s="31" customFormat="1" ht="15.75">
      <c r="A64" s="176"/>
      <c r="B64" s="178" t="s">
        <v>236</v>
      </c>
      <c r="C64" s="372">
        <v>0</v>
      </c>
      <c r="D64" s="370">
        <v>0</v>
      </c>
      <c r="E64" s="370">
        <v>0</v>
      </c>
      <c r="G64" s="265"/>
      <c r="H64" s="260"/>
    </row>
    <row r="66" spans="2:5" ht="15.75">
      <c r="B66" s="373" t="s">
        <v>209</v>
      </c>
      <c r="C66" s="374">
        <v>27491.279999999999</v>
      </c>
      <c r="D66" s="374"/>
      <c r="E66" s="375">
        <v>27491.279999999999</v>
      </c>
    </row>
  </sheetData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topLeftCell="A43" workbookViewId="0">
      <selection activeCell="K29" sqref="K29"/>
    </sheetView>
  </sheetViews>
  <sheetFormatPr defaultRowHeight="15.75"/>
  <cols>
    <col min="1" max="1" width="61.7109375" style="115" customWidth="1"/>
    <col min="2" max="2" width="13.42578125" style="208" customWidth="1"/>
    <col min="3" max="3" width="16.42578125" style="116" customWidth="1"/>
    <col min="4" max="4" width="12.7109375" style="117" customWidth="1"/>
    <col min="5" max="5" width="16.140625" style="117" customWidth="1"/>
    <col min="6" max="6" width="17.42578125" style="117" customWidth="1"/>
    <col min="7" max="7" width="14.7109375" bestFit="1" customWidth="1"/>
    <col min="8" max="8" width="18.140625" customWidth="1"/>
  </cols>
  <sheetData>
    <row r="1" spans="1:6">
      <c r="D1" s="506" t="s">
        <v>195</v>
      </c>
      <c r="E1" s="506"/>
      <c r="F1" s="506"/>
    </row>
    <row r="2" spans="1:6">
      <c r="D2" s="503" t="s">
        <v>33</v>
      </c>
      <c r="E2" s="503"/>
      <c r="F2" s="503"/>
    </row>
    <row r="3" spans="1:6">
      <c r="D3" s="503" t="s">
        <v>110</v>
      </c>
      <c r="E3" s="503"/>
      <c r="F3" s="503"/>
    </row>
    <row r="4" spans="1:6">
      <c r="D4" s="503" t="s">
        <v>27</v>
      </c>
      <c r="E4" s="503"/>
      <c r="F4" s="503"/>
    </row>
    <row r="5" spans="1:6">
      <c r="D5" s="503" t="s">
        <v>28</v>
      </c>
      <c r="E5" s="503"/>
      <c r="F5" s="503"/>
    </row>
    <row r="6" spans="1:6">
      <c r="D6" s="503" t="s">
        <v>461</v>
      </c>
      <c r="E6" s="503"/>
      <c r="F6" s="503"/>
    </row>
    <row r="7" spans="1:6">
      <c r="D7" s="89"/>
      <c r="E7" s="89"/>
      <c r="F7" s="89"/>
    </row>
    <row r="8" spans="1:6" ht="52.5" customHeight="1">
      <c r="A8" s="507" t="s">
        <v>454</v>
      </c>
      <c r="B8" s="507"/>
      <c r="C8" s="507"/>
      <c r="D8" s="507"/>
      <c r="E8" s="516"/>
      <c r="F8" s="516"/>
    </row>
    <row r="10" spans="1:6" ht="31.5">
      <c r="A10" s="132" t="s">
        <v>34</v>
      </c>
      <c r="B10" s="57" t="s">
        <v>129</v>
      </c>
      <c r="C10" s="57" t="s">
        <v>64</v>
      </c>
      <c r="D10" s="132" t="s">
        <v>65</v>
      </c>
      <c r="E10" s="515" t="s">
        <v>42</v>
      </c>
      <c r="F10" s="515"/>
    </row>
    <row r="11" spans="1:6">
      <c r="A11" s="129"/>
      <c r="B11" s="209"/>
      <c r="C11" s="57"/>
      <c r="D11" s="132"/>
      <c r="E11" s="269" t="s">
        <v>360</v>
      </c>
      <c r="F11" s="133" t="s">
        <v>445</v>
      </c>
    </row>
    <row r="12" spans="1:6" s="31" customFormat="1" ht="47.25">
      <c r="A12" s="43" t="s">
        <v>428</v>
      </c>
      <c r="B12" s="57"/>
      <c r="C12" s="57" t="s">
        <v>182</v>
      </c>
      <c r="D12" s="145"/>
      <c r="E12" s="149">
        <f>E13+E39+E34+E52</f>
        <v>17470000</v>
      </c>
      <c r="F12" s="149">
        <f>F13+F39+F34+F52</f>
        <v>17450000</v>
      </c>
    </row>
    <row r="13" spans="1:6" s="31" customFormat="1" ht="75">
      <c r="A13" s="86" t="s">
        <v>427</v>
      </c>
      <c r="B13" s="42"/>
      <c r="C13" s="57" t="s">
        <v>255</v>
      </c>
      <c r="D13" s="145"/>
      <c r="E13" s="149">
        <f>E14+E19+E22+E25+E27+E29+E32</f>
        <v>7391917.4199999999</v>
      </c>
      <c r="F13" s="149">
        <f>F14+F19+F22+F25+F27+F29</f>
        <v>7411917.4199999999</v>
      </c>
    </row>
    <row r="14" spans="1:6" s="31" customFormat="1" ht="31.5">
      <c r="A14" s="43" t="s">
        <v>249</v>
      </c>
      <c r="B14" s="57"/>
      <c r="C14" s="57" t="s">
        <v>310</v>
      </c>
      <c r="D14" s="145"/>
      <c r="E14" s="149">
        <f>E15+E16+E17+E18</f>
        <v>5759000</v>
      </c>
      <c r="F14" s="149">
        <f>F15+F16+F17+F18</f>
        <v>5759000</v>
      </c>
    </row>
    <row r="15" spans="1:6" ht="94.5">
      <c r="A15" s="59" t="s">
        <v>188</v>
      </c>
      <c r="B15" s="55" t="s">
        <v>130</v>
      </c>
      <c r="C15" s="55" t="s">
        <v>256</v>
      </c>
      <c r="D15" s="56">
        <v>100</v>
      </c>
      <c r="E15" s="151">
        <f>Пр.10!G15</f>
        <v>937000</v>
      </c>
      <c r="F15" s="151">
        <f>Пр.10!H15</f>
        <v>937000</v>
      </c>
    </row>
    <row r="16" spans="1:6" ht="94.5">
      <c r="A16" s="59" t="s">
        <v>189</v>
      </c>
      <c r="B16" s="55" t="s">
        <v>131</v>
      </c>
      <c r="C16" s="55" t="s">
        <v>257</v>
      </c>
      <c r="D16" s="56">
        <v>100</v>
      </c>
      <c r="E16" s="151">
        <f>Пр.10!G18</f>
        <v>3392000</v>
      </c>
      <c r="F16" s="151">
        <f>Пр.10!H18</f>
        <v>3392000</v>
      </c>
    </row>
    <row r="17" spans="1:6" s="35" customFormat="1" ht="31.5">
      <c r="A17" s="59" t="s">
        <v>506</v>
      </c>
      <c r="B17" s="55" t="s">
        <v>131</v>
      </c>
      <c r="C17" s="55" t="s">
        <v>257</v>
      </c>
      <c r="D17" s="56">
        <v>200</v>
      </c>
      <c r="E17" s="151">
        <f>Пр.10!G19</f>
        <v>1400000</v>
      </c>
      <c r="F17" s="151">
        <f>Пр.10!H19</f>
        <v>1400000</v>
      </c>
    </row>
    <row r="18" spans="1:6" ht="31.5">
      <c r="A18" s="59" t="s">
        <v>190</v>
      </c>
      <c r="B18" s="55" t="s">
        <v>131</v>
      </c>
      <c r="C18" s="55" t="s">
        <v>257</v>
      </c>
      <c r="D18" s="56">
        <v>800</v>
      </c>
      <c r="E18" s="151">
        <f>Пр.10!G20</f>
        <v>30000</v>
      </c>
      <c r="F18" s="151">
        <f>Пр.10!H20</f>
        <v>30000</v>
      </c>
    </row>
    <row r="19" spans="1:6" s="31" customFormat="1" ht="31.5">
      <c r="A19" s="43" t="s">
        <v>250</v>
      </c>
      <c r="B19" s="57"/>
      <c r="C19" s="57" t="s">
        <v>311</v>
      </c>
      <c r="D19" s="145"/>
      <c r="E19" s="149">
        <f>E20+E21</f>
        <v>22481.42</v>
      </c>
      <c r="F19" s="149">
        <f>F20+F21</f>
        <v>16190.14</v>
      </c>
    </row>
    <row r="20" spans="1:6" s="31" customFormat="1" ht="78.75">
      <c r="A20" s="59" t="s">
        <v>507</v>
      </c>
      <c r="B20" s="55" t="s">
        <v>135</v>
      </c>
      <c r="C20" s="55" t="s">
        <v>258</v>
      </c>
      <c r="D20" s="56">
        <v>200</v>
      </c>
      <c r="E20" s="151">
        <f>Пр.10!G26</f>
        <v>21481.42</v>
      </c>
      <c r="F20" s="151">
        <f>Пр.10!H26</f>
        <v>15190.14</v>
      </c>
    </row>
    <row r="21" spans="1:6" s="31" customFormat="1" ht="47.25">
      <c r="A21" s="59" t="s">
        <v>508</v>
      </c>
      <c r="B21" s="55" t="s">
        <v>135</v>
      </c>
      <c r="C21" s="55" t="s">
        <v>259</v>
      </c>
      <c r="D21" s="56">
        <v>200</v>
      </c>
      <c r="E21" s="151">
        <f>Пр.10!G27</f>
        <v>1000</v>
      </c>
      <c r="F21" s="151">
        <f>Пр.10!H27</f>
        <v>1000</v>
      </c>
    </row>
    <row r="22" spans="1:6" s="31" customFormat="1" ht="31.5">
      <c r="A22" s="43" t="s">
        <v>251</v>
      </c>
      <c r="B22" s="57"/>
      <c r="C22" s="57" t="s">
        <v>312</v>
      </c>
      <c r="D22" s="145"/>
      <c r="E22" s="149">
        <f>E23+E24</f>
        <v>234700</v>
      </c>
      <c r="F22" s="149">
        <f>F23+F24</f>
        <v>243500</v>
      </c>
    </row>
    <row r="23" spans="1:6" s="35" customFormat="1" ht="94.5">
      <c r="A23" s="59" t="s">
        <v>192</v>
      </c>
      <c r="B23" s="55" t="s">
        <v>136</v>
      </c>
      <c r="C23" s="55" t="s">
        <v>260</v>
      </c>
      <c r="D23" s="56">
        <v>100</v>
      </c>
      <c r="E23" s="157">
        <f>Пр.10!G30</f>
        <v>190000</v>
      </c>
      <c r="F23" s="157">
        <f>Пр.10!H30</f>
        <v>190000</v>
      </c>
    </row>
    <row r="24" spans="1:6" s="35" customFormat="1" ht="51" customHeight="1">
      <c r="A24" s="59" t="s">
        <v>519</v>
      </c>
      <c r="B24" s="55" t="s">
        <v>136</v>
      </c>
      <c r="C24" s="55" t="s">
        <v>260</v>
      </c>
      <c r="D24" s="56">
        <v>200</v>
      </c>
      <c r="E24" s="157">
        <f>Пр.10!G31</f>
        <v>44700</v>
      </c>
      <c r="F24" s="157">
        <f>Пр.10!H31</f>
        <v>53500</v>
      </c>
    </row>
    <row r="25" spans="1:6" s="31" customFormat="1" ht="47.25">
      <c r="A25" s="43" t="s">
        <v>252</v>
      </c>
      <c r="B25" s="55"/>
      <c r="C25" s="57" t="s">
        <v>313</v>
      </c>
      <c r="D25" s="145"/>
      <c r="E25" s="149">
        <f>E26</f>
        <v>0</v>
      </c>
      <c r="F25" s="149">
        <f>F26</f>
        <v>27491.279999999999</v>
      </c>
    </row>
    <row r="26" spans="1:6" s="35" customFormat="1" ht="78.75">
      <c r="A26" s="59" t="s">
        <v>191</v>
      </c>
      <c r="B26" s="55" t="s">
        <v>134</v>
      </c>
      <c r="C26" s="55" t="s">
        <v>261</v>
      </c>
      <c r="D26" s="56">
        <v>500</v>
      </c>
      <c r="E26" s="151">
        <f>Пр.10!G22</f>
        <v>0</v>
      </c>
      <c r="F26" s="151">
        <f>Пр.10!H22</f>
        <v>27491.279999999999</v>
      </c>
    </row>
    <row r="27" spans="1:6" s="31" customFormat="1" ht="47.25">
      <c r="A27" s="43" t="s">
        <v>253</v>
      </c>
      <c r="B27" s="55"/>
      <c r="C27" s="57" t="s">
        <v>314</v>
      </c>
      <c r="D27" s="145"/>
      <c r="E27" s="149">
        <f>E28</f>
        <v>230000</v>
      </c>
      <c r="F27" s="149">
        <f>F28</f>
        <v>220000</v>
      </c>
    </row>
    <row r="28" spans="1:6" s="35" customFormat="1" ht="47.25">
      <c r="A28" s="59" t="s">
        <v>193</v>
      </c>
      <c r="B28" s="55" t="s">
        <v>143</v>
      </c>
      <c r="C28" s="134" t="s">
        <v>285</v>
      </c>
      <c r="D28" s="56">
        <v>300</v>
      </c>
      <c r="E28" s="151">
        <f>Пр.10!G52</f>
        <v>230000</v>
      </c>
      <c r="F28" s="151">
        <f>Пр.10!H52</f>
        <v>220000</v>
      </c>
    </row>
    <row r="29" spans="1:6" s="31" customFormat="1" ht="31.5">
      <c r="A29" s="43" t="s">
        <v>254</v>
      </c>
      <c r="B29" s="57"/>
      <c r="C29" s="57" t="s">
        <v>316</v>
      </c>
      <c r="D29" s="145"/>
      <c r="E29" s="149">
        <f>E30+E31</f>
        <v>1145736</v>
      </c>
      <c r="F29" s="149">
        <f>F30+F31</f>
        <v>1145736</v>
      </c>
    </row>
    <row r="30" spans="1:6" s="35" customFormat="1" ht="126">
      <c r="A30" s="59" t="s">
        <v>520</v>
      </c>
      <c r="B30" s="48" t="s">
        <v>247</v>
      </c>
      <c r="C30" s="55" t="s">
        <v>262</v>
      </c>
      <c r="D30" s="56">
        <v>200</v>
      </c>
      <c r="E30" s="151">
        <f>Пр.10!G38</f>
        <v>357005</v>
      </c>
      <c r="F30" s="151">
        <f>Пр.10!H38</f>
        <v>357005</v>
      </c>
    </row>
    <row r="31" spans="1:6" s="35" customFormat="1" ht="63">
      <c r="A31" s="59" t="s">
        <v>521</v>
      </c>
      <c r="B31" s="48" t="s">
        <v>247</v>
      </c>
      <c r="C31" s="55" t="s">
        <v>263</v>
      </c>
      <c r="D31" s="56">
        <v>200</v>
      </c>
      <c r="E31" s="151">
        <f>Пр.10!G39</f>
        <v>788731</v>
      </c>
      <c r="F31" s="151">
        <f>Пр.10!H39</f>
        <v>788731</v>
      </c>
    </row>
    <row r="32" spans="1:6" ht="31.5">
      <c r="A32" s="43" t="s">
        <v>490</v>
      </c>
      <c r="B32" s="57" t="s">
        <v>486</v>
      </c>
      <c r="C32" s="57" t="s">
        <v>491</v>
      </c>
      <c r="D32" s="149"/>
      <c r="E32" s="295">
        <f>E33</f>
        <v>0</v>
      </c>
      <c r="F32" s="295">
        <f>F33</f>
        <v>0</v>
      </c>
    </row>
    <row r="33" spans="1:6" ht="94.5">
      <c r="A33" s="88" t="s">
        <v>510</v>
      </c>
      <c r="B33" s="55" t="s">
        <v>486</v>
      </c>
      <c r="C33" s="55" t="s">
        <v>489</v>
      </c>
      <c r="D33" s="296">
        <v>200</v>
      </c>
      <c r="E33" s="152">
        <f>Пр.10!G41</f>
        <v>0</v>
      </c>
      <c r="F33" s="152">
        <f>Пр.10!H41</f>
        <v>0</v>
      </c>
    </row>
    <row r="34" spans="1:6" s="31" customFormat="1" ht="75">
      <c r="A34" s="86" t="s">
        <v>430</v>
      </c>
      <c r="B34" s="48"/>
      <c r="C34" s="57" t="s">
        <v>266</v>
      </c>
      <c r="D34" s="145"/>
      <c r="E34" s="149">
        <f>E35+E37</f>
        <v>1100000</v>
      </c>
      <c r="F34" s="149">
        <f>F35+F37</f>
        <v>1100000</v>
      </c>
    </row>
    <row r="35" spans="1:6" s="31" customFormat="1" ht="31.5">
      <c r="A35" s="43" t="s">
        <v>292</v>
      </c>
      <c r="B35" s="57"/>
      <c r="C35" s="57" t="s">
        <v>264</v>
      </c>
      <c r="D35" s="145"/>
      <c r="E35" s="149">
        <f>E36</f>
        <v>1000000</v>
      </c>
      <c r="F35" s="149">
        <f>F36</f>
        <v>1000000</v>
      </c>
    </row>
    <row r="36" spans="1:6" ht="63">
      <c r="A36" s="59" t="s">
        <v>511</v>
      </c>
      <c r="B36" s="55" t="s">
        <v>138</v>
      </c>
      <c r="C36" s="55" t="s">
        <v>265</v>
      </c>
      <c r="D36" s="56">
        <v>200</v>
      </c>
      <c r="E36" s="150">
        <f>Пр.10!G34</f>
        <v>1000000</v>
      </c>
      <c r="F36" s="150">
        <f>Пр.10!H34</f>
        <v>1000000</v>
      </c>
    </row>
    <row r="37" spans="1:6" s="31" customFormat="1">
      <c r="A37" s="43" t="s">
        <v>293</v>
      </c>
      <c r="B37" s="57"/>
      <c r="C37" s="57" t="s">
        <v>294</v>
      </c>
      <c r="D37" s="145"/>
      <c r="E37" s="149">
        <f>E38</f>
        <v>100000</v>
      </c>
      <c r="F37" s="149">
        <f>F38</f>
        <v>100000</v>
      </c>
    </row>
    <row r="38" spans="1:6" ht="63">
      <c r="A38" s="59" t="s">
        <v>295</v>
      </c>
      <c r="B38" s="55" t="s">
        <v>305</v>
      </c>
      <c r="C38" s="55" t="s">
        <v>290</v>
      </c>
      <c r="D38" s="56">
        <v>800</v>
      </c>
      <c r="E38" s="150">
        <f>Пр.10!G24</f>
        <v>100000</v>
      </c>
      <c r="F38" s="150">
        <f>Пр.10!H24</f>
        <v>100000</v>
      </c>
    </row>
    <row r="39" spans="1:6" s="31" customFormat="1" ht="75">
      <c r="A39" s="86" t="s">
        <v>431</v>
      </c>
      <c r="B39" s="42"/>
      <c r="C39" s="57" t="s">
        <v>267</v>
      </c>
      <c r="D39" s="145"/>
      <c r="E39" s="156">
        <f>E40+E44+E46+E48</f>
        <v>2117781</v>
      </c>
      <c r="F39" s="156">
        <f>F40+F44+F46+F48</f>
        <v>2087781</v>
      </c>
    </row>
    <row r="40" spans="1:6" s="31" customFormat="1" ht="31.5">
      <c r="A40" s="43" t="s">
        <v>183</v>
      </c>
      <c r="B40" s="57"/>
      <c r="C40" s="57" t="s">
        <v>268</v>
      </c>
      <c r="D40" s="145"/>
      <c r="E40" s="156">
        <f>E41+E42</f>
        <v>522781</v>
      </c>
      <c r="F40" s="156">
        <f>F41+F42</f>
        <v>522781</v>
      </c>
    </row>
    <row r="41" spans="1:6" ht="47.25">
      <c r="A41" s="59" t="s">
        <v>512</v>
      </c>
      <c r="B41" s="55" t="s">
        <v>140</v>
      </c>
      <c r="C41" s="55" t="s">
        <v>269</v>
      </c>
      <c r="D41" s="56">
        <v>200</v>
      </c>
      <c r="E41" s="150">
        <f>Пр.10!G48</f>
        <v>200000</v>
      </c>
      <c r="F41" s="150">
        <f>Пр.10!H48</f>
        <v>200000</v>
      </c>
    </row>
    <row r="42" spans="1:6" s="35" customFormat="1" ht="126">
      <c r="A42" s="195" t="s">
        <v>513</v>
      </c>
      <c r="B42" s="48" t="s">
        <v>247</v>
      </c>
      <c r="C42" s="55" t="s">
        <v>434</v>
      </c>
      <c r="D42" s="237">
        <v>200</v>
      </c>
      <c r="E42" s="152">
        <f>Пр.10!G37</f>
        <v>322781</v>
      </c>
      <c r="F42" s="152">
        <f>Пр.10!H37</f>
        <v>322781</v>
      </c>
    </row>
    <row r="43" spans="1:6" s="35" customFormat="1" ht="94.5">
      <c r="A43" s="255" t="s">
        <v>514</v>
      </c>
      <c r="B43" s="256" t="s">
        <v>247</v>
      </c>
      <c r="C43" s="134" t="s">
        <v>440</v>
      </c>
      <c r="D43" s="140">
        <v>200</v>
      </c>
      <c r="E43" s="257">
        <f>безвозм.пост.!D49</f>
        <v>0</v>
      </c>
      <c r="F43" s="257">
        <f>безвозм.пост.!E49</f>
        <v>0</v>
      </c>
    </row>
    <row r="44" spans="1:6" s="31" customFormat="1" ht="31.5">
      <c r="A44" s="43" t="s">
        <v>184</v>
      </c>
      <c r="B44" s="57"/>
      <c r="C44" s="57" t="s">
        <v>270</v>
      </c>
      <c r="D44" s="145"/>
      <c r="E44" s="156">
        <f>E45</f>
        <v>1050000</v>
      </c>
      <c r="F44" s="156">
        <f>F45</f>
        <v>1020000</v>
      </c>
    </row>
    <row r="45" spans="1:6" s="35" customFormat="1" ht="47.25">
      <c r="A45" s="59" t="s">
        <v>522</v>
      </c>
      <c r="B45" s="55" t="s">
        <v>140</v>
      </c>
      <c r="C45" s="55" t="s">
        <v>271</v>
      </c>
      <c r="D45" s="56">
        <v>200</v>
      </c>
      <c r="E45" s="150">
        <f>Пр.10!G49</f>
        <v>1050000</v>
      </c>
      <c r="F45" s="150">
        <f>Пр.10!H49</f>
        <v>1020000</v>
      </c>
    </row>
    <row r="46" spans="1:6" s="35" customFormat="1" ht="31.5">
      <c r="A46" s="43" t="s">
        <v>344</v>
      </c>
      <c r="B46" s="57"/>
      <c r="C46" s="57" t="s">
        <v>345</v>
      </c>
      <c r="D46" s="328"/>
      <c r="E46" s="149">
        <f>E47</f>
        <v>210000</v>
      </c>
      <c r="F46" s="149">
        <f>F47</f>
        <v>210000</v>
      </c>
    </row>
    <row r="47" spans="1:6" s="35" customFormat="1" ht="32.25" thickBot="1">
      <c r="A47" s="58" t="s">
        <v>525</v>
      </c>
      <c r="B47" s="135"/>
      <c r="C47" s="135" t="s">
        <v>343</v>
      </c>
      <c r="D47" s="136">
        <v>200</v>
      </c>
      <c r="E47" s="153">
        <f>безвозм.пост.!D47</f>
        <v>210000</v>
      </c>
      <c r="F47" s="153">
        <f>безвозм.пост.!E47</f>
        <v>210000</v>
      </c>
    </row>
    <row r="48" spans="1:6" s="35" customFormat="1" ht="31.5">
      <c r="A48" s="43" t="s">
        <v>346</v>
      </c>
      <c r="B48" s="57"/>
      <c r="C48" s="57" t="s">
        <v>347</v>
      </c>
      <c r="D48" s="328"/>
      <c r="E48" s="149">
        <f>E49</f>
        <v>335000</v>
      </c>
      <c r="F48" s="149">
        <f>F49</f>
        <v>335000</v>
      </c>
    </row>
    <row r="49" spans="1:8" s="35" customFormat="1" ht="48" thickBot="1">
      <c r="A49" s="58" t="s">
        <v>529</v>
      </c>
      <c r="B49" s="135" t="s">
        <v>240</v>
      </c>
      <c r="C49" s="135" t="s">
        <v>348</v>
      </c>
      <c r="D49" s="136">
        <v>200</v>
      </c>
      <c r="E49" s="153">
        <f>безвозм.пост.!D38</f>
        <v>335000</v>
      </c>
      <c r="F49" s="153">
        <f>безвозм.пост.!E38</f>
        <v>335000</v>
      </c>
    </row>
    <row r="50" spans="1:8" s="31" customFormat="1" ht="31.5">
      <c r="A50" s="43" t="s">
        <v>505</v>
      </c>
      <c r="B50" s="57"/>
      <c r="C50" s="57" t="s">
        <v>503</v>
      </c>
      <c r="D50" s="377"/>
      <c r="E50" s="149">
        <f>E51</f>
        <v>0</v>
      </c>
      <c r="F50" s="149">
        <f>F51</f>
        <v>0</v>
      </c>
    </row>
    <row r="51" spans="1:8" s="35" customFormat="1" ht="63.75" thickBot="1">
      <c r="A51" s="58" t="s">
        <v>530</v>
      </c>
      <c r="B51" s="135" t="s">
        <v>240</v>
      </c>
      <c r="C51" s="135" t="s">
        <v>504</v>
      </c>
      <c r="D51" s="136">
        <v>200</v>
      </c>
      <c r="E51" s="153">
        <f>Пр.10!G45</f>
        <v>0</v>
      </c>
      <c r="F51" s="153">
        <f>Пр.10!H45</f>
        <v>0</v>
      </c>
    </row>
    <row r="52" spans="1:8" s="31" customFormat="1" ht="79.5" customHeight="1">
      <c r="A52" s="86" t="s">
        <v>432</v>
      </c>
      <c r="B52" s="42"/>
      <c r="C52" s="57" t="s">
        <v>272</v>
      </c>
      <c r="D52" s="145"/>
      <c r="E52" s="156">
        <f>E53+E58+E60+E62+E67</f>
        <v>6860301.5800000001</v>
      </c>
      <c r="F52" s="156">
        <f>F53+F58+F60+F62+F67</f>
        <v>6850301.5800000001</v>
      </c>
    </row>
    <row r="53" spans="1:8" s="31" customFormat="1" ht="31.5">
      <c r="A53" s="43" t="s">
        <v>185</v>
      </c>
      <c r="B53" s="57"/>
      <c r="C53" s="57" t="s">
        <v>273</v>
      </c>
      <c r="D53" s="145"/>
      <c r="E53" s="156">
        <f>E54+E56+E57</f>
        <v>4271902</v>
      </c>
      <c r="F53" s="156">
        <f>F54+F56+F57</f>
        <v>4261902</v>
      </c>
    </row>
    <row r="54" spans="1:8" ht="94.5">
      <c r="A54" s="59" t="s">
        <v>205</v>
      </c>
      <c r="B54" s="55" t="s">
        <v>142</v>
      </c>
      <c r="C54" s="55" t="s">
        <v>274</v>
      </c>
      <c r="D54" s="56">
        <v>100</v>
      </c>
      <c r="E54" s="150">
        <f>Пр.10!G57</f>
        <v>1711902</v>
      </c>
      <c r="F54" s="150">
        <f>Пр.10!H57</f>
        <v>1711902</v>
      </c>
    </row>
    <row r="55" spans="1:8" ht="110.25">
      <c r="A55" s="59" t="s">
        <v>204</v>
      </c>
      <c r="B55" s="55" t="s">
        <v>142</v>
      </c>
      <c r="C55" s="55" t="s">
        <v>275</v>
      </c>
      <c r="D55" s="56">
        <v>100</v>
      </c>
      <c r="E55" s="150">
        <f>Пр.10!G58</f>
        <v>0</v>
      </c>
      <c r="F55" s="150">
        <f>Пр.10!H58</f>
        <v>0</v>
      </c>
    </row>
    <row r="56" spans="1:8" ht="47.25">
      <c r="A56" s="59" t="s">
        <v>516</v>
      </c>
      <c r="B56" s="55" t="s">
        <v>142</v>
      </c>
      <c r="C56" s="55" t="s">
        <v>274</v>
      </c>
      <c r="D56" s="56">
        <v>200</v>
      </c>
      <c r="E56" s="150">
        <f>Пр.10!G59</f>
        <v>2500000</v>
      </c>
      <c r="F56" s="150">
        <f>Пр.10!H59</f>
        <v>2500000</v>
      </c>
    </row>
    <row r="57" spans="1:8" ht="47.25">
      <c r="A57" s="59" t="s">
        <v>206</v>
      </c>
      <c r="B57" s="55" t="s">
        <v>142</v>
      </c>
      <c r="C57" s="55" t="s">
        <v>274</v>
      </c>
      <c r="D57" s="56">
        <v>800</v>
      </c>
      <c r="E57" s="150">
        <f>Пр.10!G60</f>
        <v>60000</v>
      </c>
      <c r="F57" s="150">
        <f>Пр.10!H60</f>
        <v>50000</v>
      </c>
    </row>
    <row r="58" spans="1:8" s="31" customFormat="1" ht="31.5">
      <c r="A58" s="43" t="s">
        <v>186</v>
      </c>
      <c r="B58" s="57"/>
      <c r="C58" s="57" t="s">
        <v>276</v>
      </c>
      <c r="D58" s="145"/>
      <c r="E58" s="158">
        <f>E59</f>
        <v>100000</v>
      </c>
      <c r="F58" s="158">
        <f>F59</f>
        <v>100000</v>
      </c>
    </row>
    <row r="59" spans="1:8" ht="47.25">
      <c r="A59" s="59" t="s">
        <v>517</v>
      </c>
      <c r="B59" s="55" t="s">
        <v>361</v>
      </c>
      <c r="C59" s="55" t="s">
        <v>277</v>
      </c>
      <c r="D59" s="56">
        <v>200</v>
      </c>
      <c r="E59" s="157">
        <f>Пр.10!G71</f>
        <v>100000</v>
      </c>
      <c r="F59" s="157">
        <f>Пр.10!H71</f>
        <v>100000</v>
      </c>
    </row>
    <row r="60" spans="1:8" s="31" customFormat="1" ht="31.5">
      <c r="A60" s="43" t="s">
        <v>187</v>
      </c>
      <c r="B60" s="57"/>
      <c r="C60" s="57" t="s">
        <v>278</v>
      </c>
      <c r="D60" s="145"/>
      <c r="E60" s="158">
        <f>E61</f>
        <v>500000</v>
      </c>
      <c r="F60" s="158">
        <f>F61</f>
        <v>500000</v>
      </c>
    </row>
    <row r="61" spans="1:8" ht="47.25">
      <c r="A61" s="59" t="s">
        <v>523</v>
      </c>
      <c r="B61" s="55" t="s">
        <v>140</v>
      </c>
      <c r="C61" s="55" t="s">
        <v>279</v>
      </c>
      <c r="D61" s="56">
        <v>200</v>
      </c>
      <c r="E61" s="157">
        <f>Пр.10!G73</f>
        <v>500000</v>
      </c>
      <c r="F61" s="157">
        <f>Пр.10!H73</f>
        <v>500000</v>
      </c>
    </row>
    <row r="62" spans="1:8" s="31" customFormat="1" ht="31.5">
      <c r="A62" s="43" t="s">
        <v>211</v>
      </c>
      <c r="B62" s="57"/>
      <c r="C62" s="57" t="s">
        <v>280</v>
      </c>
      <c r="D62" s="145"/>
      <c r="E62" s="158">
        <f>E63+E64+E65+E66</f>
        <v>788399.58</v>
      </c>
      <c r="F62" s="158">
        <f>F63+F64+F65+F66</f>
        <v>788399.58</v>
      </c>
    </row>
    <row r="63" spans="1:8" ht="110.25">
      <c r="A63" s="59" t="s">
        <v>212</v>
      </c>
      <c r="B63" s="55" t="s">
        <v>142</v>
      </c>
      <c r="C63" s="55" t="s">
        <v>433</v>
      </c>
      <c r="D63" s="56">
        <v>100</v>
      </c>
      <c r="E63" s="157">
        <f>Пр.10!G62</f>
        <v>697071</v>
      </c>
      <c r="F63" s="157">
        <f>Пр.10!H62</f>
        <v>697071</v>
      </c>
      <c r="G63" s="25"/>
      <c r="H63" s="25"/>
    </row>
    <row r="64" spans="1:8" ht="63">
      <c r="A64" s="59" t="s">
        <v>518</v>
      </c>
      <c r="B64" s="55" t="s">
        <v>142</v>
      </c>
      <c r="C64" s="55" t="s">
        <v>433</v>
      </c>
      <c r="D64" s="56">
        <v>200</v>
      </c>
      <c r="E64" s="157">
        <f>Пр.10!G63</f>
        <v>91328.579999999958</v>
      </c>
      <c r="F64" s="157">
        <f>Пр.10!H63</f>
        <v>91328.579999999958</v>
      </c>
    </row>
    <row r="65" spans="1:6" ht="126">
      <c r="A65" s="59" t="s">
        <v>213</v>
      </c>
      <c r="B65" s="55" t="s">
        <v>142</v>
      </c>
      <c r="C65" s="55" t="s">
        <v>281</v>
      </c>
      <c r="D65" s="56">
        <v>100</v>
      </c>
      <c r="E65" s="157">
        <f>Пр.10!G64</f>
        <v>0</v>
      </c>
      <c r="F65" s="157">
        <f>Пр.10!H64</f>
        <v>0</v>
      </c>
    </row>
    <row r="66" spans="1:6" ht="126">
      <c r="A66" s="59" t="s">
        <v>214</v>
      </c>
      <c r="B66" s="55" t="s">
        <v>142</v>
      </c>
      <c r="C66" s="55" t="s">
        <v>282</v>
      </c>
      <c r="D66" s="56">
        <v>100</v>
      </c>
      <c r="E66" s="157">
        <f>Пр.10!G65</f>
        <v>0</v>
      </c>
      <c r="F66" s="157">
        <f>Пр.10!H65</f>
        <v>0</v>
      </c>
    </row>
    <row r="67" spans="1:6" s="31" customFormat="1" ht="31.5">
      <c r="A67" s="43" t="s">
        <v>216</v>
      </c>
      <c r="B67" s="57"/>
      <c r="C67" s="57" t="s">
        <v>283</v>
      </c>
      <c r="D67" s="145"/>
      <c r="E67" s="158">
        <f>E68</f>
        <v>1200000</v>
      </c>
      <c r="F67" s="158">
        <f>F68</f>
        <v>1200000</v>
      </c>
    </row>
    <row r="68" spans="1:6" ht="47.25">
      <c r="A68" s="59" t="s">
        <v>524</v>
      </c>
      <c r="B68" s="55" t="s">
        <v>142</v>
      </c>
      <c r="C68" s="55" t="s">
        <v>284</v>
      </c>
      <c r="D68" s="56">
        <v>200</v>
      </c>
      <c r="E68" s="157">
        <f>Пр.10!G67</f>
        <v>1200000</v>
      </c>
      <c r="F68" s="157">
        <f>Пр.10!H67</f>
        <v>1200000</v>
      </c>
    </row>
    <row r="69" spans="1:6" s="31" customFormat="1" ht="47.25">
      <c r="A69" s="43" t="s">
        <v>425</v>
      </c>
      <c r="B69" s="57" t="s">
        <v>142</v>
      </c>
      <c r="C69" s="57" t="s">
        <v>426</v>
      </c>
      <c r="D69" s="238"/>
      <c r="E69" s="149">
        <f>E70</f>
        <v>0</v>
      </c>
      <c r="F69" s="149">
        <f>F70</f>
        <v>0</v>
      </c>
    </row>
    <row r="70" spans="1:6" s="35" customFormat="1" ht="126">
      <c r="A70" s="59" t="s">
        <v>207</v>
      </c>
      <c r="B70" s="55" t="s">
        <v>142</v>
      </c>
      <c r="C70" s="55" t="s">
        <v>424</v>
      </c>
      <c r="D70" s="237">
        <v>100</v>
      </c>
      <c r="E70" s="151">
        <f>Пр.10!G69</f>
        <v>0</v>
      </c>
      <c r="F70" s="151">
        <f>Пр.10!H69</f>
        <v>0</v>
      </c>
    </row>
    <row r="71" spans="1:6">
      <c r="A71" s="43" t="s">
        <v>194</v>
      </c>
      <c r="B71" s="57"/>
      <c r="C71" s="55"/>
      <c r="D71" s="56"/>
      <c r="E71" s="157"/>
      <c r="F71" s="157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9"/>
  <sheetViews>
    <sheetView tabSelected="1" topLeftCell="A37" workbookViewId="0">
      <selection activeCell="A46" sqref="A46"/>
    </sheetView>
  </sheetViews>
  <sheetFormatPr defaultRowHeight="15"/>
  <cols>
    <col min="1" max="1" width="59.42578125" style="297" customWidth="1"/>
    <col min="2" max="2" width="10" style="297" customWidth="1"/>
    <col min="3" max="4" width="8.7109375" style="297" customWidth="1"/>
    <col min="5" max="5" width="13.42578125" style="421" customWidth="1"/>
    <col min="6" max="6" width="9.85546875" style="297" customWidth="1"/>
    <col min="7" max="7" width="22" style="297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519" t="s">
        <v>218</v>
      </c>
      <c r="F1" s="519"/>
      <c r="G1" s="519"/>
    </row>
    <row r="2" spans="1:11" ht="15.75">
      <c r="E2" s="517" t="s">
        <v>33</v>
      </c>
      <c r="F2" s="517"/>
      <c r="G2" s="517"/>
    </row>
    <row r="3" spans="1:11" ht="15.75">
      <c r="E3" s="517" t="s">
        <v>110</v>
      </c>
      <c r="F3" s="517"/>
      <c r="G3" s="517"/>
    </row>
    <row r="4" spans="1:11" ht="15.75">
      <c r="E4" s="517" t="s">
        <v>27</v>
      </c>
      <c r="F4" s="517"/>
      <c r="G4" s="517"/>
    </row>
    <row r="5" spans="1:11" ht="15.75">
      <c r="E5" s="517" t="s">
        <v>28</v>
      </c>
      <c r="F5" s="517"/>
      <c r="G5" s="517"/>
    </row>
    <row r="6" spans="1:11" ht="15.75">
      <c r="E6" s="517" t="s">
        <v>461</v>
      </c>
      <c r="F6" s="517"/>
      <c r="G6" s="517"/>
    </row>
    <row r="8" spans="1:11" ht="38.25" customHeight="1">
      <c r="A8" s="518" t="s">
        <v>455</v>
      </c>
      <c r="B8" s="518"/>
      <c r="C8" s="518"/>
      <c r="D8" s="518"/>
      <c r="E8" s="518"/>
      <c r="F8" s="518"/>
      <c r="G8" s="518"/>
    </row>
    <row r="10" spans="1:11" ht="82.5" customHeight="1">
      <c r="A10" s="401" t="s">
        <v>34</v>
      </c>
      <c r="B10" s="401" t="s">
        <v>150</v>
      </c>
      <c r="C10" s="401" t="s">
        <v>82</v>
      </c>
      <c r="D10" s="401" t="s">
        <v>151</v>
      </c>
      <c r="E10" s="402" t="s">
        <v>64</v>
      </c>
      <c r="F10" s="401" t="s">
        <v>65</v>
      </c>
      <c r="G10" s="401" t="s">
        <v>42</v>
      </c>
    </row>
    <row r="11" spans="1:11" ht="15.75">
      <c r="A11" s="401"/>
      <c r="B11" s="401"/>
      <c r="C11" s="401"/>
      <c r="D11" s="401"/>
      <c r="E11" s="402"/>
      <c r="F11" s="401"/>
      <c r="G11" s="403" t="s">
        <v>248</v>
      </c>
    </row>
    <row r="12" spans="1:11" s="30" customFormat="1" ht="60.75" customHeight="1">
      <c r="A12" s="300" t="s">
        <v>121</v>
      </c>
      <c r="B12" s="404">
        <v>923</v>
      </c>
      <c r="C12" s="405"/>
      <c r="D12" s="405"/>
      <c r="E12" s="405"/>
      <c r="F12" s="404"/>
      <c r="G12" s="406">
        <f>G13+G30+G34+G49+G62+G39</f>
        <v>16799908.280000001</v>
      </c>
    </row>
    <row r="13" spans="1:11" ht="15.75">
      <c r="A13" s="178" t="s">
        <v>66</v>
      </c>
      <c r="B13" s="395">
        <v>923</v>
      </c>
      <c r="C13" s="175" t="s">
        <v>83</v>
      </c>
      <c r="D13" s="175" t="s">
        <v>84</v>
      </c>
      <c r="E13" s="175"/>
      <c r="F13" s="395"/>
      <c r="G13" s="164">
        <f>G14+G16+G21+G25+G23</f>
        <v>6506791.2800000003</v>
      </c>
      <c r="K13" s="25">
        <f>G14+G16</f>
        <v>5769000</v>
      </c>
    </row>
    <row r="14" spans="1:11" ht="47.25">
      <c r="A14" s="178" t="s">
        <v>67</v>
      </c>
      <c r="B14" s="395">
        <v>923</v>
      </c>
      <c r="C14" s="175" t="s">
        <v>83</v>
      </c>
      <c r="D14" s="175" t="s">
        <v>85</v>
      </c>
      <c r="E14" s="175"/>
      <c r="F14" s="395"/>
      <c r="G14" s="164">
        <f>G15</f>
        <v>937000</v>
      </c>
      <c r="I14" s="25"/>
    </row>
    <row r="15" spans="1:11" ht="94.5">
      <c r="A15" s="301" t="s">
        <v>188</v>
      </c>
      <c r="B15" s="177">
        <v>923</v>
      </c>
      <c r="C15" s="141" t="s">
        <v>83</v>
      </c>
      <c r="D15" s="141" t="s">
        <v>85</v>
      </c>
      <c r="E15" s="141" t="s">
        <v>256</v>
      </c>
      <c r="F15" s="177">
        <v>100</v>
      </c>
      <c r="G15" s="407">
        <v>937000</v>
      </c>
      <c r="K15" s="25"/>
    </row>
    <row r="16" spans="1:11" ht="63">
      <c r="A16" s="178" t="s">
        <v>81</v>
      </c>
      <c r="B16" s="395">
        <v>923</v>
      </c>
      <c r="C16" s="175" t="s">
        <v>83</v>
      </c>
      <c r="D16" s="175" t="s">
        <v>86</v>
      </c>
      <c r="E16" s="175"/>
      <c r="F16" s="395"/>
      <c r="G16" s="164">
        <f>G17</f>
        <v>4832000</v>
      </c>
    </row>
    <row r="17" spans="1:9" ht="15.75">
      <c r="A17" s="178" t="s">
        <v>68</v>
      </c>
      <c r="B17" s="395">
        <v>923</v>
      </c>
      <c r="C17" s="175" t="s">
        <v>83</v>
      </c>
      <c r="D17" s="175" t="s">
        <v>86</v>
      </c>
      <c r="E17" s="175"/>
      <c r="F17" s="395"/>
      <c r="G17" s="164">
        <f>SUM(G18:G20)</f>
        <v>4832000</v>
      </c>
      <c r="I17" s="25"/>
    </row>
    <row r="18" spans="1:9" ht="94.5">
      <c r="A18" s="301" t="s">
        <v>189</v>
      </c>
      <c r="B18" s="177">
        <v>923</v>
      </c>
      <c r="C18" s="141" t="s">
        <v>83</v>
      </c>
      <c r="D18" s="141" t="s">
        <v>86</v>
      </c>
      <c r="E18" s="141" t="s">
        <v>257</v>
      </c>
      <c r="F18" s="177">
        <v>100</v>
      </c>
      <c r="G18" s="163">
        <v>3392000</v>
      </c>
      <c r="I18" s="228"/>
    </row>
    <row r="19" spans="1:9" ht="47.25">
      <c r="A19" s="301" t="s">
        <v>506</v>
      </c>
      <c r="B19" s="177">
        <v>923</v>
      </c>
      <c r="C19" s="141" t="s">
        <v>83</v>
      </c>
      <c r="D19" s="141" t="s">
        <v>86</v>
      </c>
      <c r="E19" s="141" t="s">
        <v>257</v>
      </c>
      <c r="F19" s="177">
        <v>200</v>
      </c>
      <c r="G19" s="163">
        <v>1400000</v>
      </c>
    </row>
    <row r="20" spans="1:9" ht="31.5">
      <c r="A20" s="301" t="s">
        <v>190</v>
      </c>
      <c r="B20" s="177">
        <v>923</v>
      </c>
      <c r="C20" s="141" t="s">
        <v>83</v>
      </c>
      <c r="D20" s="141" t="s">
        <v>86</v>
      </c>
      <c r="E20" s="141" t="s">
        <v>257</v>
      </c>
      <c r="F20" s="177">
        <v>800</v>
      </c>
      <c r="G20" s="163">
        <v>40000</v>
      </c>
    </row>
    <row r="21" spans="1:9" s="31" customFormat="1" ht="47.25">
      <c r="A21" s="408" t="s">
        <v>210</v>
      </c>
      <c r="B21" s="395">
        <v>923</v>
      </c>
      <c r="C21" s="175" t="s">
        <v>83</v>
      </c>
      <c r="D21" s="175" t="s">
        <v>88</v>
      </c>
      <c r="E21" s="175"/>
      <c r="F21" s="395"/>
      <c r="G21" s="164">
        <f>G22</f>
        <v>27491.279999999999</v>
      </c>
    </row>
    <row r="22" spans="1:9" s="31" customFormat="1" ht="78.75">
      <c r="A22" s="301" t="s">
        <v>191</v>
      </c>
      <c r="B22" s="177">
        <v>923</v>
      </c>
      <c r="C22" s="141" t="s">
        <v>83</v>
      </c>
      <c r="D22" s="141" t="s">
        <v>88</v>
      </c>
      <c r="E22" s="141" t="s">
        <v>261</v>
      </c>
      <c r="F22" s="177">
        <v>500</v>
      </c>
      <c r="G22" s="163">
        <f>безвозм.пост.!C66</f>
        <v>27491.279999999999</v>
      </c>
    </row>
    <row r="23" spans="1:9" s="31" customFormat="1" ht="15.75">
      <c r="A23" s="178" t="s">
        <v>288</v>
      </c>
      <c r="B23" s="395">
        <v>923</v>
      </c>
      <c r="C23" s="175" t="s">
        <v>83</v>
      </c>
      <c r="D23" s="175" t="s">
        <v>289</v>
      </c>
      <c r="E23" s="175" t="s">
        <v>290</v>
      </c>
      <c r="F23" s="395"/>
      <c r="G23" s="164">
        <f>G24</f>
        <v>100000</v>
      </c>
    </row>
    <row r="24" spans="1:9" s="31" customFormat="1" ht="63">
      <c r="A24" s="180" t="s">
        <v>291</v>
      </c>
      <c r="B24" s="177">
        <v>923</v>
      </c>
      <c r="C24" s="141" t="s">
        <v>83</v>
      </c>
      <c r="D24" s="141" t="s">
        <v>289</v>
      </c>
      <c r="E24" s="141" t="s">
        <v>290</v>
      </c>
      <c r="F24" s="177">
        <v>800</v>
      </c>
      <c r="G24" s="163">
        <v>100000</v>
      </c>
    </row>
    <row r="25" spans="1:9" ht="15.75">
      <c r="A25" s="178" t="s">
        <v>69</v>
      </c>
      <c r="B25" s="395">
        <v>923</v>
      </c>
      <c r="C25" s="175" t="s">
        <v>83</v>
      </c>
      <c r="D25" s="175">
        <v>13</v>
      </c>
      <c r="E25" s="175"/>
      <c r="F25" s="395"/>
      <c r="G25" s="164">
        <f>SUM(G26:G29)</f>
        <v>610300</v>
      </c>
    </row>
    <row r="26" spans="1:9" ht="83.25" customHeight="1">
      <c r="A26" s="180" t="s">
        <v>507</v>
      </c>
      <c r="B26" s="177">
        <v>923</v>
      </c>
      <c r="C26" s="141" t="s">
        <v>83</v>
      </c>
      <c r="D26" s="141">
        <v>13</v>
      </c>
      <c r="E26" s="141" t="s">
        <v>258</v>
      </c>
      <c r="F26" s="177">
        <v>200</v>
      </c>
      <c r="G26" s="163">
        <v>50000</v>
      </c>
    </row>
    <row r="27" spans="1:9" ht="53.25" customHeight="1">
      <c r="A27" s="180" t="s">
        <v>508</v>
      </c>
      <c r="B27" s="177">
        <v>923</v>
      </c>
      <c r="C27" s="141" t="s">
        <v>83</v>
      </c>
      <c r="D27" s="141">
        <v>13</v>
      </c>
      <c r="E27" s="141" t="s">
        <v>259</v>
      </c>
      <c r="F27" s="177">
        <v>200</v>
      </c>
      <c r="G27" s="163">
        <v>4500</v>
      </c>
    </row>
    <row r="28" spans="1:9" s="146" customFormat="1" ht="36.75" customHeight="1">
      <c r="A28" s="294" t="s">
        <v>533</v>
      </c>
      <c r="B28" s="177">
        <v>923</v>
      </c>
      <c r="C28" s="141" t="s">
        <v>83</v>
      </c>
      <c r="D28" s="141" t="s">
        <v>543</v>
      </c>
      <c r="E28" s="141" t="s">
        <v>531</v>
      </c>
      <c r="F28" s="177">
        <v>200</v>
      </c>
      <c r="G28" s="163">
        <v>37500</v>
      </c>
    </row>
    <row r="29" spans="1:9" s="146" customFormat="1" ht="63.75" customHeight="1">
      <c r="A29" s="424" t="s">
        <v>553</v>
      </c>
      <c r="B29" s="140">
        <v>923</v>
      </c>
      <c r="C29" s="134" t="s">
        <v>83</v>
      </c>
      <c r="D29" s="134" t="s">
        <v>543</v>
      </c>
      <c r="E29" s="134" t="s">
        <v>554</v>
      </c>
      <c r="F29" s="140">
        <v>200</v>
      </c>
      <c r="G29" s="162">
        <f>безвозм.пост.!C57</f>
        <v>518300</v>
      </c>
    </row>
    <row r="30" spans="1:9" ht="15.75">
      <c r="A30" s="196" t="s">
        <v>70</v>
      </c>
      <c r="B30" s="395">
        <v>923</v>
      </c>
      <c r="C30" s="175" t="s">
        <v>85</v>
      </c>
      <c r="D30" s="175" t="s">
        <v>84</v>
      </c>
      <c r="E30" s="175"/>
      <c r="F30" s="395"/>
      <c r="G30" s="164">
        <f>G31</f>
        <v>232400</v>
      </c>
    </row>
    <row r="31" spans="1:9" ht="15.75">
      <c r="A31" s="178" t="s">
        <v>71</v>
      </c>
      <c r="B31" s="395">
        <v>923</v>
      </c>
      <c r="C31" s="175" t="s">
        <v>85</v>
      </c>
      <c r="D31" s="175" t="s">
        <v>89</v>
      </c>
      <c r="E31" s="175"/>
      <c r="F31" s="395"/>
      <c r="G31" s="164">
        <f>G32+G33</f>
        <v>232400</v>
      </c>
    </row>
    <row r="32" spans="1:9" ht="110.25">
      <c r="A32" s="301" t="s">
        <v>192</v>
      </c>
      <c r="B32" s="177">
        <v>923</v>
      </c>
      <c r="C32" s="141" t="s">
        <v>85</v>
      </c>
      <c r="D32" s="141" t="s">
        <v>89</v>
      </c>
      <c r="E32" s="141" t="s">
        <v>260</v>
      </c>
      <c r="F32" s="177">
        <v>100</v>
      </c>
      <c r="G32" s="163">
        <f>безвозм.пост.!C6+безвозм.пост.!C7</f>
        <v>190000</v>
      </c>
      <c r="H32" s="66"/>
      <c r="I32" s="228"/>
    </row>
    <row r="33" spans="1:8" ht="47.25">
      <c r="A33" s="301" t="s">
        <v>509</v>
      </c>
      <c r="B33" s="177">
        <v>923</v>
      </c>
      <c r="C33" s="141" t="s">
        <v>85</v>
      </c>
      <c r="D33" s="141" t="s">
        <v>89</v>
      </c>
      <c r="E33" s="141" t="s">
        <v>260</v>
      </c>
      <c r="F33" s="177">
        <v>200</v>
      </c>
      <c r="G33" s="163">
        <f>безвозм.пост.!C8</f>
        <v>42400</v>
      </c>
      <c r="H33" s="66"/>
    </row>
    <row r="34" spans="1:8" ht="31.5">
      <c r="A34" s="178" t="s">
        <v>72</v>
      </c>
      <c r="B34" s="395">
        <v>923</v>
      </c>
      <c r="C34" s="175" t="s">
        <v>89</v>
      </c>
      <c r="D34" s="175" t="s">
        <v>84</v>
      </c>
      <c r="E34" s="175"/>
      <c r="F34" s="395"/>
      <c r="G34" s="164">
        <f>G35+G37</f>
        <v>950000</v>
      </c>
      <c r="H34" s="66"/>
    </row>
    <row r="35" spans="1:8" ht="15.75">
      <c r="A35" s="178" t="s">
        <v>73</v>
      </c>
      <c r="B35" s="395">
        <v>923</v>
      </c>
      <c r="C35" s="175" t="s">
        <v>89</v>
      </c>
      <c r="D35" s="175">
        <v>10</v>
      </c>
      <c r="E35" s="175"/>
      <c r="F35" s="395"/>
      <c r="G35" s="164">
        <f>G36</f>
        <v>950000</v>
      </c>
      <c r="H35" s="66"/>
    </row>
    <row r="36" spans="1:8" ht="63">
      <c r="A36" s="409" t="s">
        <v>511</v>
      </c>
      <c r="B36" s="177">
        <v>923</v>
      </c>
      <c r="C36" s="141" t="s">
        <v>89</v>
      </c>
      <c r="D36" s="141">
        <v>10</v>
      </c>
      <c r="E36" s="141" t="s">
        <v>286</v>
      </c>
      <c r="F36" s="177">
        <v>200</v>
      </c>
      <c r="G36" s="163">
        <f>'план работы'!E24</f>
        <v>950000</v>
      </c>
      <c r="H36" s="66"/>
    </row>
    <row r="37" spans="1:8" s="31" customFormat="1" ht="15.75">
      <c r="A37" s="293"/>
      <c r="B37" s="395"/>
      <c r="C37" s="175"/>
      <c r="D37" s="175"/>
      <c r="E37" s="175"/>
      <c r="F37" s="395"/>
      <c r="G37" s="164"/>
      <c r="H37" s="67"/>
    </row>
    <row r="38" spans="1:8" ht="15.75">
      <c r="A38" s="294"/>
      <c r="B38" s="177"/>
      <c r="C38" s="141"/>
      <c r="D38" s="141"/>
      <c r="E38" s="141"/>
      <c r="F38" s="177"/>
      <c r="G38" s="163"/>
      <c r="H38" s="66"/>
    </row>
    <row r="39" spans="1:8" s="31" customFormat="1" ht="15.75">
      <c r="A39" s="293" t="s">
        <v>74</v>
      </c>
      <c r="B39" s="395">
        <v>923</v>
      </c>
      <c r="C39" s="175" t="s">
        <v>86</v>
      </c>
      <c r="D39" s="175" t="s">
        <v>84</v>
      </c>
      <c r="E39" s="175"/>
      <c r="F39" s="395"/>
      <c r="G39" s="164">
        <f>G40+G42+G47</f>
        <v>4308517</v>
      </c>
      <c r="H39" s="67"/>
    </row>
    <row r="40" spans="1:8" s="388" customFormat="1" ht="15.75">
      <c r="A40" s="455" t="s">
        <v>542</v>
      </c>
      <c r="B40" s="138">
        <v>923</v>
      </c>
      <c r="C40" s="139" t="s">
        <v>86</v>
      </c>
      <c r="D40" s="139" t="s">
        <v>87</v>
      </c>
      <c r="E40" s="139"/>
      <c r="F40" s="138"/>
      <c r="G40" s="161">
        <f>G41</f>
        <v>140000</v>
      </c>
      <c r="H40" s="387"/>
    </row>
    <row r="41" spans="1:8" s="388" customFormat="1" ht="63">
      <c r="A41" s="255" t="s">
        <v>540</v>
      </c>
      <c r="B41" s="140">
        <v>923</v>
      </c>
      <c r="C41" s="134" t="s">
        <v>86</v>
      </c>
      <c r="D41" s="134" t="s">
        <v>87</v>
      </c>
      <c r="E41" s="134" t="s">
        <v>547</v>
      </c>
      <c r="F41" s="140">
        <v>200</v>
      </c>
      <c r="G41" s="162">
        <f>безвозм.пост.!C14+7000</f>
        <v>140000</v>
      </c>
      <c r="H41" s="387"/>
    </row>
    <row r="42" spans="1:8" s="31" customFormat="1" ht="15.75">
      <c r="A42" s="293" t="s">
        <v>245</v>
      </c>
      <c r="B42" s="395">
        <v>923</v>
      </c>
      <c r="C42" s="175" t="s">
        <v>86</v>
      </c>
      <c r="D42" s="175" t="s">
        <v>246</v>
      </c>
      <c r="E42" s="175"/>
      <c r="F42" s="395"/>
      <c r="G42" s="164">
        <f>G43+G44+G45+G46</f>
        <v>4168517</v>
      </c>
      <c r="H42" s="67"/>
    </row>
    <row r="43" spans="1:8" s="31" customFormat="1" ht="132.75" customHeight="1">
      <c r="A43" s="294" t="s">
        <v>513</v>
      </c>
      <c r="B43" s="177">
        <v>923</v>
      </c>
      <c r="C43" s="141" t="s">
        <v>86</v>
      </c>
      <c r="D43" s="141" t="s">
        <v>246</v>
      </c>
      <c r="E43" s="141" t="s">
        <v>262</v>
      </c>
      <c r="F43" s="177">
        <v>200</v>
      </c>
      <c r="G43" s="163">
        <f>безвозм.пост.!C43</f>
        <v>472781</v>
      </c>
      <c r="H43" s="67"/>
    </row>
    <row r="44" spans="1:8" s="31" customFormat="1" ht="94.5">
      <c r="A44" s="294" t="s">
        <v>514</v>
      </c>
      <c r="B44" s="177">
        <v>923</v>
      </c>
      <c r="C44" s="141" t="s">
        <v>86</v>
      </c>
      <c r="D44" s="141" t="s">
        <v>246</v>
      </c>
      <c r="E44" s="141" t="s">
        <v>441</v>
      </c>
      <c r="F44" s="177">
        <v>200</v>
      </c>
      <c r="G44" s="163">
        <f>безвозм.пост.!C49</f>
        <v>1800000</v>
      </c>
      <c r="H44" s="67"/>
    </row>
    <row r="45" spans="1:8" s="31" customFormat="1" ht="124.5" customHeight="1">
      <c r="A45" s="294" t="s">
        <v>520</v>
      </c>
      <c r="B45" s="177">
        <v>923</v>
      </c>
      <c r="C45" s="141" t="s">
        <v>86</v>
      </c>
      <c r="D45" s="141" t="s">
        <v>246</v>
      </c>
      <c r="E45" s="141" t="s">
        <v>262</v>
      </c>
      <c r="F45" s="177">
        <v>200</v>
      </c>
      <c r="G45" s="163">
        <f>безвозм.пост.!C41</f>
        <v>957005</v>
      </c>
      <c r="H45" s="67"/>
    </row>
    <row r="46" spans="1:8" s="31" customFormat="1" ht="63">
      <c r="A46" s="294" t="s">
        <v>521</v>
      </c>
      <c r="B46" s="177">
        <v>923</v>
      </c>
      <c r="C46" s="141" t="s">
        <v>86</v>
      </c>
      <c r="D46" s="141" t="s">
        <v>246</v>
      </c>
      <c r="E46" s="141" t="s">
        <v>263</v>
      </c>
      <c r="F46" s="177">
        <v>200</v>
      </c>
      <c r="G46" s="163">
        <f>безвозм.пост.!C45</f>
        <v>938731</v>
      </c>
      <c r="H46" s="67"/>
    </row>
    <row r="47" spans="1:8" s="31" customFormat="1" ht="15.75">
      <c r="A47" s="293" t="s">
        <v>487</v>
      </c>
      <c r="B47" s="395">
        <v>923</v>
      </c>
      <c r="C47" s="175" t="s">
        <v>86</v>
      </c>
      <c r="D47" s="175" t="s">
        <v>488</v>
      </c>
      <c r="E47" s="175"/>
      <c r="F47" s="395"/>
      <c r="G47" s="164">
        <f>G48</f>
        <v>0</v>
      </c>
      <c r="H47" s="67"/>
    </row>
    <row r="48" spans="1:8" s="388" customFormat="1" ht="94.5">
      <c r="A48" s="255" t="s">
        <v>510</v>
      </c>
      <c r="B48" s="140">
        <v>923</v>
      </c>
      <c r="C48" s="134" t="s">
        <v>86</v>
      </c>
      <c r="D48" s="134" t="s">
        <v>488</v>
      </c>
      <c r="E48" s="134" t="s">
        <v>489</v>
      </c>
      <c r="F48" s="140">
        <v>200</v>
      </c>
      <c r="G48" s="162">
        <f>безвозм.пост.!C64</f>
        <v>0</v>
      </c>
      <c r="H48" s="387"/>
    </row>
    <row r="49" spans="1:8" ht="15.75">
      <c r="A49" s="196" t="s">
        <v>75</v>
      </c>
      <c r="B49" s="395">
        <v>923</v>
      </c>
      <c r="C49" s="175" t="s">
        <v>87</v>
      </c>
      <c r="D49" s="175" t="s">
        <v>84</v>
      </c>
      <c r="E49" s="175"/>
      <c r="F49" s="395"/>
      <c r="G49" s="164">
        <f>G50+G57+G52</f>
        <v>4572200</v>
      </c>
      <c r="H49" s="66"/>
    </row>
    <row r="50" spans="1:8" ht="15.75">
      <c r="A50" s="196" t="s">
        <v>560</v>
      </c>
      <c r="B50" s="467">
        <v>923</v>
      </c>
      <c r="C50" s="175" t="s">
        <v>87</v>
      </c>
      <c r="D50" s="175" t="s">
        <v>83</v>
      </c>
      <c r="E50" s="175"/>
      <c r="F50" s="467"/>
      <c r="G50" s="164">
        <f>G51</f>
        <v>500000</v>
      </c>
      <c r="H50" s="66"/>
    </row>
    <row r="51" spans="1:8" ht="94.5">
      <c r="A51" s="424" t="s">
        <v>559</v>
      </c>
      <c r="B51" s="140">
        <v>923</v>
      </c>
      <c r="C51" s="134" t="s">
        <v>87</v>
      </c>
      <c r="D51" s="134" t="s">
        <v>83</v>
      </c>
      <c r="E51" s="134" t="s">
        <v>558</v>
      </c>
      <c r="F51" s="140">
        <v>400</v>
      </c>
      <c r="G51" s="162">
        <f>безвозм.пост.!C59</f>
        <v>500000</v>
      </c>
      <c r="H51" s="66"/>
    </row>
    <row r="52" spans="1:8" ht="15.75">
      <c r="A52" s="196" t="s">
        <v>239</v>
      </c>
      <c r="B52" s="395">
        <v>923</v>
      </c>
      <c r="C52" s="175" t="s">
        <v>87</v>
      </c>
      <c r="D52" s="175" t="s">
        <v>85</v>
      </c>
      <c r="E52" s="175"/>
      <c r="F52" s="395"/>
      <c r="G52" s="164">
        <f>G53+G54+G55+G56</f>
        <v>2342200</v>
      </c>
      <c r="H52" s="66"/>
    </row>
    <row r="53" spans="1:8" s="146" customFormat="1" ht="47.25">
      <c r="A53" s="424" t="s">
        <v>529</v>
      </c>
      <c r="B53" s="140">
        <v>923</v>
      </c>
      <c r="C53" s="134" t="s">
        <v>87</v>
      </c>
      <c r="D53" s="134" t="s">
        <v>85</v>
      </c>
      <c r="E53" s="134" t="s">
        <v>342</v>
      </c>
      <c r="F53" s="140">
        <v>200</v>
      </c>
      <c r="G53" s="162">
        <f>безвозм.пост.!C38</f>
        <v>666000</v>
      </c>
      <c r="H53" s="425"/>
    </row>
    <row r="54" spans="1:8" s="146" customFormat="1" ht="63.75" thickBot="1">
      <c r="A54" s="426" t="s">
        <v>530</v>
      </c>
      <c r="B54" s="140">
        <v>923</v>
      </c>
      <c r="C54" s="134" t="s">
        <v>87</v>
      </c>
      <c r="D54" s="134" t="s">
        <v>85</v>
      </c>
      <c r="E54" s="134" t="s">
        <v>504</v>
      </c>
      <c r="F54" s="140">
        <v>200</v>
      </c>
      <c r="G54" s="162">
        <f>безвозм.пост.!C53</f>
        <v>726200</v>
      </c>
      <c r="H54" s="425"/>
    </row>
    <row r="55" spans="1:8" s="146" customFormat="1" ht="47.25">
      <c r="A55" s="424" t="s">
        <v>561</v>
      </c>
      <c r="B55" s="140">
        <v>923</v>
      </c>
      <c r="C55" s="134" t="s">
        <v>87</v>
      </c>
      <c r="D55" s="134" t="s">
        <v>85</v>
      </c>
      <c r="E55" s="134" t="s">
        <v>562</v>
      </c>
      <c r="F55" s="140"/>
      <c r="G55" s="162">
        <f>безвозм.пост.!C55</f>
        <v>600000</v>
      </c>
      <c r="H55" s="425"/>
    </row>
    <row r="56" spans="1:8" s="146" customFormat="1" ht="63">
      <c r="A56" s="424" t="s">
        <v>571</v>
      </c>
      <c r="B56" s="140">
        <v>923</v>
      </c>
      <c r="C56" s="134" t="s">
        <v>87</v>
      </c>
      <c r="D56" s="134" t="s">
        <v>85</v>
      </c>
      <c r="E56" s="134" t="s">
        <v>574</v>
      </c>
      <c r="F56" s="140">
        <v>200</v>
      </c>
      <c r="G56" s="162">
        <f>безвозм.пост.!C61</f>
        <v>350000</v>
      </c>
      <c r="H56" s="425"/>
    </row>
    <row r="57" spans="1:8" ht="20.25" customHeight="1">
      <c r="A57" s="178" t="s">
        <v>76</v>
      </c>
      <c r="B57" s="395">
        <v>923</v>
      </c>
      <c r="C57" s="175" t="s">
        <v>87</v>
      </c>
      <c r="D57" s="175" t="s">
        <v>89</v>
      </c>
      <c r="E57" s="175"/>
      <c r="F57" s="395"/>
      <c r="G57" s="164">
        <f>SUM(G58:G60)</f>
        <v>1730000</v>
      </c>
      <c r="H57" s="66"/>
    </row>
    <row r="58" spans="1:8" ht="47.25">
      <c r="A58" s="409" t="s">
        <v>512</v>
      </c>
      <c r="B58" s="177">
        <v>923</v>
      </c>
      <c r="C58" s="141" t="s">
        <v>87</v>
      </c>
      <c r="D58" s="141" t="s">
        <v>89</v>
      </c>
      <c r="E58" s="141" t="s">
        <v>269</v>
      </c>
      <c r="F58" s="177">
        <v>200</v>
      </c>
      <c r="G58" s="163">
        <f>'план работы'!E6</f>
        <v>200000</v>
      </c>
      <c r="H58" s="66"/>
    </row>
    <row r="59" spans="1:8" ht="63.75" thickBot="1">
      <c r="A59" s="410" t="s">
        <v>515</v>
      </c>
      <c r="B59" s="177">
        <v>923</v>
      </c>
      <c r="C59" s="141" t="s">
        <v>87</v>
      </c>
      <c r="D59" s="141" t="s">
        <v>89</v>
      </c>
      <c r="E59" s="141" t="s">
        <v>271</v>
      </c>
      <c r="F59" s="177">
        <v>200</v>
      </c>
      <c r="G59" s="163">
        <f>'план работы'!E8</f>
        <v>1320000</v>
      </c>
      <c r="H59" s="66"/>
    </row>
    <row r="60" spans="1:8" ht="31.5">
      <c r="A60" s="197" t="s">
        <v>525</v>
      </c>
      <c r="B60" s="177">
        <v>923</v>
      </c>
      <c r="C60" s="141" t="s">
        <v>87</v>
      </c>
      <c r="D60" s="141" t="s">
        <v>89</v>
      </c>
      <c r="E60" s="141" t="s">
        <v>343</v>
      </c>
      <c r="F60" s="177"/>
      <c r="G60" s="163">
        <f>безвозм.пост.!C47</f>
        <v>210000</v>
      </c>
      <c r="H60" s="66"/>
    </row>
    <row r="61" spans="1:8" s="31" customFormat="1" ht="15.75">
      <c r="A61" s="408" t="s">
        <v>145</v>
      </c>
      <c r="B61" s="395">
        <v>923</v>
      </c>
      <c r="C61" s="175" t="s">
        <v>152</v>
      </c>
      <c r="D61" s="175" t="s">
        <v>84</v>
      </c>
      <c r="E61" s="175"/>
      <c r="F61" s="395"/>
      <c r="G61" s="164">
        <f>G62</f>
        <v>230000</v>
      </c>
      <c r="H61" s="67"/>
    </row>
    <row r="62" spans="1:8" ht="15.75">
      <c r="A62" s="178" t="s">
        <v>77</v>
      </c>
      <c r="B62" s="395">
        <v>923</v>
      </c>
      <c r="C62" s="175">
        <v>10</v>
      </c>
      <c r="D62" s="175" t="s">
        <v>83</v>
      </c>
      <c r="E62" s="141"/>
      <c r="F62" s="177"/>
      <c r="G62" s="164">
        <f>G63</f>
        <v>230000</v>
      </c>
      <c r="H62" s="66"/>
    </row>
    <row r="63" spans="1:8" ht="47.25">
      <c r="A63" s="301" t="s">
        <v>193</v>
      </c>
      <c r="B63" s="395">
        <v>923</v>
      </c>
      <c r="C63" s="175">
        <v>10</v>
      </c>
      <c r="D63" s="175" t="s">
        <v>83</v>
      </c>
      <c r="E63" s="141" t="s">
        <v>285</v>
      </c>
      <c r="F63" s="177">
        <v>300</v>
      </c>
      <c r="G63" s="163">
        <v>230000</v>
      </c>
      <c r="H63" s="66"/>
    </row>
    <row r="64" spans="1:8" s="30" customFormat="1" ht="62.25" customHeight="1">
      <c r="A64" s="300" t="s">
        <v>124</v>
      </c>
      <c r="B64" s="404">
        <v>923</v>
      </c>
      <c r="C64" s="405"/>
      <c r="D64" s="405"/>
      <c r="E64" s="411"/>
      <c r="F64" s="412"/>
      <c r="G64" s="413">
        <f>G65+G82+G84</f>
        <v>10201568.539999999</v>
      </c>
      <c r="H64" s="68"/>
    </row>
    <row r="65" spans="1:10" ht="15.75">
      <c r="A65" s="178" t="s">
        <v>401</v>
      </c>
      <c r="B65" s="395">
        <v>923</v>
      </c>
      <c r="C65" s="175" t="s">
        <v>90</v>
      </c>
      <c r="D65" s="175" t="s">
        <v>84</v>
      </c>
      <c r="E65" s="175"/>
      <c r="F65" s="395"/>
      <c r="G65" s="164">
        <f>G66</f>
        <v>9401568.5399999991</v>
      </c>
      <c r="H65" s="66"/>
    </row>
    <row r="66" spans="1:10" ht="15.75">
      <c r="A66" s="178" t="s">
        <v>78</v>
      </c>
      <c r="B66" s="395">
        <v>923</v>
      </c>
      <c r="C66" s="175" t="s">
        <v>90</v>
      </c>
      <c r="D66" s="175" t="s">
        <v>83</v>
      </c>
      <c r="E66" s="175"/>
      <c r="F66" s="395"/>
      <c r="G66" s="164">
        <f>G67+G73+G78+G80</f>
        <v>9401568.5399999991</v>
      </c>
      <c r="H66" s="66"/>
    </row>
    <row r="67" spans="1:10" s="31" customFormat="1" ht="31.5">
      <c r="A67" s="178" t="s">
        <v>79</v>
      </c>
      <c r="B67" s="395">
        <v>923</v>
      </c>
      <c r="C67" s="175" t="s">
        <v>90</v>
      </c>
      <c r="D67" s="175" t="s">
        <v>83</v>
      </c>
      <c r="E67" s="175" t="s">
        <v>274</v>
      </c>
      <c r="F67" s="395"/>
      <c r="G67" s="164">
        <f>SUM(G68:G72)</f>
        <v>6048660</v>
      </c>
    </row>
    <row r="68" spans="1:10" ht="94.5">
      <c r="A68" s="409" t="s">
        <v>205</v>
      </c>
      <c r="B68" s="177">
        <v>923</v>
      </c>
      <c r="C68" s="141" t="s">
        <v>90</v>
      </c>
      <c r="D68" s="141" t="s">
        <v>83</v>
      </c>
      <c r="E68" s="141" t="s">
        <v>274</v>
      </c>
      <c r="F68" s="177">
        <v>100</v>
      </c>
      <c r="G68" s="187">
        <v>1711902</v>
      </c>
    </row>
    <row r="69" spans="1:10" ht="126">
      <c r="A69" s="409" t="s">
        <v>204</v>
      </c>
      <c r="B69" s="177">
        <v>923</v>
      </c>
      <c r="C69" s="141" t="s">
        <v>90</v>
      </c>
      <c r="D69" s="141" t="s">
        <v>83</v>
      </c>
      <c r="E69" s="141" t="s">
        <v>275</v>
      </c>
      <c r="F69" s="177">
        <v>100</v>
      </c>
      <c r="G69" s="187">
        <v>34258</v>
      </c>
    </row>
    <row r="70" spans="1:10" ht="47.25">
      <c r="A70" s="409" t="s">
        <v>516</v>
      </c>
      <c r="B70" s="177">
        <v>923</v>
      </c>
      <c r="C70" s="141" t="s">
        <v>90</v>
      </c>
      <c r="D70" s="141" t="s">
        <v>83</v>
      </c>
      <c r="E70" s="141" t="s">
        <v>274</v>
      </c>
      <c r="F70" s="177">
        <v>200</v>
      </c>
      <c r="G70" s="187">
        <f>'план работы'!E46+'план работы'!E60+'план работы'!E61+1150000+'план работы'!E63</f>
        <v>4250000</v>
      </c>
      <c r="I70" s="25"/>
      <c r="J70" s="25"/>
    </row>
    <row r="71" spans="1:10" ht="47.25">
      <c r="A71" s="409" t="s">
        <v>206</v>
      </c>
      <c r="B71" s="177">
        <v>923</v>
      </c>
      <c r="C71" s="141" t="s">
        <v>90</v>
      </c>
      <c r="D71" s="141" t="s">
        <v>83</v>
      </c>
      <c r="E71" s="141" t="s">
        <v>274</v>
      </c>
      <c r="F71" s="177">
        <v>800</v>
      </c>
      <c r="G71" s="187">
        <v>52500</v>
      </c>
    </row>
    <row r="72" spans="1:10" ht="47.25">
      <c r="A72" s="180" t="s">
        <v>443</v>
      </c>
      <c r="B72" s="141" t="s">
        <v>444</v>
      </c>
      <c r="C72" s="141" t="s">
        <v>90</v>
      </c>
      <c r="D72" s="177">
        <v>1</v>
      </c>
      <c r="E72" s="141" t="s">
        <v>442</v>
      </c>
      <c r="F72" s="177">
        <v>200</v>
      </c>
      <c r="G72" s="414">
        <f>безвозм.пост.!C51</f>
        <v>0</v>
      </c>
    </row>
    <row r="73" spans="1:10" s="179" customFormat="1" ht="15.75">
      <c r="A73" s="178" t="s">
        <v>215</v>
      </c>
      <c r="B73" s="395">
        <v>923</v>
      </c>
      <c r="C73" s="199" t="s">
        <v>90</v>
      </c>
      <c r="D73" s="199" t="s">
        <v>83</v>
      </c>
      <c r="E73" s="199" t="s">
        <v>287</v>
      </c>
      <c r="F73" s="394"/>
      <c r="G73" s="203">
        <f>G74+G75+G76+G77</f>
        <v>1198010.54</v>
      </c>
    </row>
    <row r="74" spans="1:10" s="179" customFormat="1" ht="126">
      <c r="A74" s="180" t="s">
        <v>212</v>
      </c>
      <c r="B74" s="177">
        <v>923</v>
      </c>
      <c r="C74" s="186" t="s">
        <v>90</v>
      </c>
      <c r="D74" s="186" t="s">
        <v>83</v>
      </c>
      <c r="E74" s="141" t="s">
        <v>433</v>
      </c>
      <c r="F74" s="177">
        <v>100</v>
      </c>
      <c r="G74" s="187">
        <f>безвозм.пост.!C20+безвозм.пост.!C21</f>
        <v>697071</v>
      </c>
      <c r="I74" s="183"/>
    </row>
    <row r="75" spans="1:10" s="179" customFormat="1" ht="63">
      <c r="A75" s="180" t="s">
        <v>518</v>
      </c>
      <c r="B75" s="177">
        <v>923</v>
      </c>
      <c r="C75" s="186" t="s">
        <v>90</v>
      </c>
      <c r="D75" s="186" t="s">
        <v>83</v>
      </c>
      <c r="E75" s="141" t="s">
        <v>433</v>
      </c>
      <c r="F75" s="177">
        <v>200</v>
      </c>
      <c r="G75" s="187">
        <f>безвозм.пост.!C22+безвозм.пост.!C23+безвозм.пост.!C26</f>
        <v>87191</v>
      </c>
    </row>
    <row r="76" spans="1:10" s="179" customFormat="1" ht="126">
      <c r="A76" s="180" t="s">
        <v>213</v>
      </c>
      <c r="B76" s="177">
        <v>923</v>
      </c>
      <c r="C76" s="186" t="s">
        <v>90</v>
      </c>
      <c r="D76" s="186" t="s">
        <v>83</v>
      </c>
      <c r="E76" s="141" t="s">
        <v>281</v>
      </c>
      <c r="F76" s="177">
        <v>100</v>
      </c>
      <c r="G76" s="187">
        <f>безвозм.пост.!C28</f>
        <v>393061.12</v>
      </c>
    </row>
    <row r="77" spans="1:10" s="179" customFormat="1" ht="129.75" customHeight="1">
      <c r="A77" s="180" t="s">
        <v>214</v>
      </c>
      <c r="B77" s="177">
        <v>923</v>
      </c>
      <c r="C77" s="141" t="s">
        <v>90</v>
      </c>
      <c r="D77" s="141" t="s">
        <v>83</v>
      </c>
      <c r="E77" s="141" t="s">
        <v>282</v>
      </c>
      <c r="F77" s="177">
        <v>100</v>
      </c>
      <c r="G77" s="187">
        <f>безвозм.пост.!C32</f>
        <v>20687.419999999998</v>
      </c>
    </row>
    <row r="78" spans="1:10" s="176" customFormat="1" ht="15.75">
      <c r="A78" s="178" t="s">
        <v>217</v>
      </c>
      <c r="B78" s="395">
        <v>923</v>
      </c>
      <c r="C78" s="199" t="s">
        <v>90</v>
      </c>
      <c r="D78" s="199" t="s">
        <v>83</v>
      </c>
      <c r="E78" s="199" t="s">
        <v>283</v>
      </c>
      <c r="F78" s="395"/>
      <c r="G78" s="200">
        <f>G79</f>
        <v>1504000</v>
      </c>
    </row>
    <row r="79" spans="1:10" s="179" customFormat="1" ht="48" thickBot="1">
      <c r="A79" s="180" t="s">
        <v>524</v>
      </c>
      <c r="B79" s="177">
        <v>923</v>
      </c>
      <c r="C79" s="186" t="s">
        <v>90</v>
      </c>
      <c r="D79" s="186" t="s">
        <v>83</v>
      </c>
      <c r="E79" s="141" t="s">
        <v>284</v>
      </c>
      <c r="F79" s="177">
        <v>200</v>
      </c>
      <c r="G79" s="201">
        <f>безвозм.пост.!C36</f>
        <v>1504000</v>
      </c>
    </row>
    <row r="80" spans="1:10" s="179" customFormat="1" ht="47.25">
      <c r="A80" s="178" t="s">
        <v>435</v>
      </c>
      <c r="B80" s="395">
        <v>923</v>
      </c>
      <c r="C80" s="199" t="s">
        <v>90</v>
      </c>
      <c r="D80" s="199" t="s">
        <v>83</v>
      </c>
      <c r="E80" s="175" t="s">
        <v>426</v>
      </c>
      <c r="F80" s="395"/>
      <c r="G80" s="298">
        <f>G81</f>
        <v>650898</v>
      </c>
    </row>
    <row r="81" spans="1:11" s="179" customFormat="1" ht="126">
      <c r="A81" s="180" t="s">
        <v>207</v>
      </c>
      <c r="B81" s="177">
        <v>923</v>
      </c>
      <c r="C81" s="186" t="s">
        <v>90</v>
      </c>
      <c r="D81" s="186" t="s">
        <v>83</v>
      </c>
      <c r="E81" s="141" t="s">
        <v>424</v>
      </c>
      <c r="F81" s="177">
        <v>100</v>
      </c>
      <c r="G81" s="299">
        <f>безвозм.пост.!C9</f>
        <v>650898</v>
      </c>
    </row>
    <row r="82" spans="1:11" ht="31.5">
      <c r="A82" s="178" t="s">
        <v>402</v>
      </c>
      <c r="B82" s="395">
        <v>923</v>
      </c>
      <c r="C82" s="175">
        <v>11</v>
      </c>
      <c r="D82" s="175" t="s">
        <v>87</v>
      </c>
      <c r="E82" s="199" t="s">
        <v>276</v>
      </c>
      <c r="F82" s="177"/>
      <c r="G82" s="164">
        <f>G83</f>
        <v>100000</v>
      </c>
    </row>
    <row r="83" spans="1:11" ht="54" customHeight="1">
      <c r="A83" s="409" t="s">
        <v>517</v>
      </c>
      <c r="B83" s="177">
        <v>923</v>
      </c>
      <c r="C83" s="141">
        <v>11</v>
      </c>
      <c r="D83" s="141" t="s">
        <v>87</v>
      </c>
      <c r="E83" s="141" t="s">
        <v>277</v>
      </c>
      <c r="F83" s="177">
        <v>200</v>
      </c>
      <c r="G83" s="163">
        <v>100000</v>
      </c>
    </row>
    <row r="84" spans="1:11" ht="15.75">
      <c r="A84" s="415" t="s">
        <v>76</v>
      </c>
      <c r="B84" s="177">
        <v>923</v>
      </c>
      <c r="C84" s="416" t="s">
        <v>87</v>
      </c>
      <c r="D84" s="416" t="s">
        <v>89</v>
      </c>
      <c r="E84" s="199" t="s">
        <v>278</v>
      </c>
      <c r="F84" s="417"/>
      <c r="G84" s="418">
        <f>G85</f>
        <v>700000</v>
      </c>
    </row>
    <row r="85" spans="1:11" ht="63">
      <c r="A85" s="180" t="s">
        <v>523</v>
      </c>
      <c r="B85" s="177">
        <v>923</v>
      </c>
      <c r="C85" s="141" t="s">
        <v>87</v>
      </c>
      <c r="D85" s="141" t="s">
        <v>89</v>
      </c>
      <c r="E85" s="141" t="s">
        <v>279</v>
      </c>
      <c r="F85" s="177"/>
      <c r="G85" s="163">
        <f>'план работы'!E38</f>
        <v>700000</v>
      </c>
    </row>
    <row r="86" spans="1:11" ht="15.75">
      <c r="A86" s="419" t="s">
        <v>545</v>
      </c>
      <c r="B86" s="420"/>
      <c r="C86" s="186"/>
      <c r="D86" s="186"/>
      <c r="E86" s="186"/>
      <c r="F86" s="420"/>
      <c r="G86" s="203">
        <f>G12+G64</f>
        <v>27001476.82</v>
      </c>
      <c r="K86" s="25"/>
    </row>
    <row r="87" spans="1:11">
      <c r="G87" s="422"/>
    </row>
    <row r="89" spans="1:11">
      <c r="G89" s="423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7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4"/>
  <sheetViews>
    <sheetView workbookViewId="0">
      <selection activeCell="K29" sqref="K29"/>
    </sheetView>
  </sheetViews>
  <sheetFormatPr defaultRowHeight="15"/>
  <cols>
    <col min="1" max="1" width="52.7109375" style="37" customWidth="1"/>
    <col min="2" max="2" width="10.7109375" style="37" customWidth="1"/>
    <col min="3" max="3" width="8.85546875" style="37" customWidth="1"/>
    <col min="4" max="4" width="7.85546875" style="37" customWidth="1"/>
    <col min="5" max="5" width="13.5703125" style="37" customWidth="1"/>
    <col min="6" max="6" width="10.42578125" style="37" customWidth="1"/>
    <col min="7" max="7" width="21" style="37" customWidth="1"/>
    <col min="8" max="8" width="21.28515625" style="37" customWidth="1"/>
    <col min="9" max="9" width="14.7109375" bestFit="1" customWidth="1"/>
  </cols>
  <sheetData>
    <row r="1" spans="1:8" ht="15.75">
      <c r="F1" s="506" t="s">
        <v>133</v>
      </c>
      <c r="G1" s="506"/>
      <c r="H1" s="506"/>
    </row>
    <row r="2" spans="1:8" ht="15.75">
      <c r="F2" s="503" t="s">
        <v>33</v>
      </c>
      <c r="G2" s="503"/>
      <c r="H2" s="503"/>
    </row>
    <row r="3" spans="1:8" ht="15.75">
      <c r="F3" s="503" t="s">
        <v>110</v>
      </c>
      <c r="G3" s="503"/>
      <c r="H3" s="503"/>
    </row>
    <row r="4" spans="1:8" ht="15.75">
      <c r="F4" s="503" t="s">
        <v>27</v>
      </c>
      <c r="G4" s="503"/>
      <c r="H4" s="503"/>
    </row>
    <row r="5" spans="1:8" ht="15.75">
      <c r="F5" s="503" t="s">
        <v>28</v>
      </c>
      <c r="G5" s="503"/>
      <c r="H5" s="503"/>
    </row>
    <row r="6" spans="1:8" ht="15.75">
      <c r="F6" s="503" t="s">
        <v>461</v>
      </c>
      <c r="G6" s="503"/>
      <c r="H6" s="503"/>
    </row>
    <row r="7" spans="1:8" ht="15.75">
      <c r="F7" s="89"/>
      <c r="G7" s="89"/>
      <c r="H7" s="89"/>
    </row>
    <row r="8" spans="1:8" ht="38.25" customHeight="1">
      <c r="A8" s="507" t="s">
        <v>456</v>
      </c>
      <c r="B8" s="507"/>
      <c r="C8" s="507"/>
      <c r="D8" s="507"/>
      <c r="E8" s="507"/>
      <c r="F8" s="507"/>
      <c r="G8" s="507"/>
      <c r="H8" s="507"/>
    </row>
    <row r="10" spans="1:8" ht="82.5" customHeight="1">
      <c r="A10" s="40" t="s">
        <v>34</v>
      </c>
      <c r="B10" s="40" t="s">
        <v>150</v>
      </c>
      <c r="C10" s="40" t="s">
        <v>82</v>
      </c>
      <c r="D10" s="40" t="s">
        <v>151</v>
      </c>
      <c r="E10" s="76" t="s">
        <v>64</v>
      </c>
      <c r="F10" s="40" t="s">
        <v>65</v>
      </c>
      <c r="G10" s="520" t="s">
        <v>132</v>
      </c>
      <c r="H10" s="520"/>
    </row>
    <row r="11" spans="1:8" ht="15.75">
      <c r="A11" s="40"/>
      <c r="B11" s="40"/>
      <c r="C11" s="40"/>
      <c r="D11" s="40"/>
      <c r="E11" s="76"/>
      <c r="F11" s="40"/>
      <c r="G11" s="33" t="s">
        <v>360</v>
      </c>
      <c r="H11" s="33" t="s">
        <v>445</v>
      </c>
    </row>
    <row r="12" spans="1:8" s="30" customFormat="1" ht="75">
      <c r="A12" s="86" t="s">
        <v>121</v>
      </c>
      <c r="B12" s="41">
        <v>923</v>
      </c>
      <c r="C12" s="42"/>
      <c r="D12" s="42"/>
      <c r="E12" s="42"/>
      <c r="F12" s="41"/>
      <c r="G12" s="159">
        <f>G13+G28+G32+G42+G51+G35</f>
        <v>10609698.42</v>
      </c>
      <c r="H12" s="159">
        <f>H13+H28+H32+H42+H51+H35</f>
        <v>10599698.42</v>
      </c>
    </row>
    <row r="13" spans="1:8" ht="15.75">
      <c r="A13" s="43" t="s">
        <v>66</v>
      </c>
      <c r="B13" s="54">
        <v>923</v>
      </c>
      <c r="C13" s="57" t="s">
        <v>83</v>
      </c>
      <c r="D13" s="57" t="s">
        <v>84</v>
      </c>
      <c r="E13" s="57"/>
      <c r="F13" s="54"/>
      <c r="G13" s="148">
        <f>G14+G16+G21+G23+G25</f>
        <v>5881481.4199999999</v>
      </c>
      <c r="H13" s="148">
        <f>H14+H16+H21+H23+H25</f>
        <v>5902681.4199999999</v>
      </c>
    </row>
    <row r="14" spans="1:8" ht="47.25">
      <c r="A14" s="43" t="s">
        <v>67</v>
      </c>
      <c r="B14" s="54">
        <v>923</v>
      </c>
      <c r="C14" s="57" t="s">
        <v>83</v>
      </c>
      <c r="D14" s="57" t="s">
        <v>85</v>
      </c>
      <c r="E14" s="57"/>
      <c r="F14" s="54"/>
      <c r="G14" s="148">
        <f>G15</f>
        <v>937000</v>
      </c>
      <c r="H14" s="148">
        <f>H15</f>
        <v>937000</v>
      </c>
    </row>
    <row r="15" spans="1:8" ht="110.25">
      <c r="A15" s="59" t="s">
        <v>188</v>
      </c>
      <c r="B15" s="56">
        <v>923</v>
      </c>
      <c r="C15" s="55" t="s">
        <v>83</v>
      </c>
      <c r="D15" s="55" t="s">
        <v>85</v>
      </c>
      <c r="E15" s="55" t="s">
        <v>256</v>
      </c>
      <c r="F15" s="56">
        <v>100</v>
      </c>
      <c r="G15" s="160">
        <f>'Пр. 9'!G15</f>
        <v>937000</v>
      </c>
      <c r="H15" s="160">
        <f>G15</f>
        <v>937000</v>
      </c>
    </row>
    <row r="16" spans="1:8" ht="63">
      <c r="A16" s="43" t="s">
        <v>81</v>
      </c>
      <c r="B16" s="54">
        <v>923</v>
      </c>
      <c r="C16" s="57" t="s">
        <v>83</v>
      </c>
      <c r="D16" s="57" t="s">
        <v>86</v>
      </c>
      <c r="E16" s="57"/>
      <c r="F16" s="54"/>
      <c r="G16" s="148">
        <f>G17</f>
        <v>4822000</v>
      </c>
      <c r="H16" s="148">
        <f>H17</f>
        <v>4822000</v>
      </c>
    </row>
    <row r="17" spans="1:8" ht="15.75">
      <c r="A17" s="43" t="s">
        <v>68</v>
      </c>
      <c r="B17" s="54">
        <v>923</v>
      </c>
      <c r="C17" s="57" t="s">
        <v>83</v>
      </c>
      <c r="D17" s="57" t="s">
        <v>86</v>
      </c>
      <c r="E17" s="57"/>
      <c r="F17" s="54"/>
      <c r="G17" s="148">
        <f>SUM(G18:G20)</f>
        <v>4822000</v>
      </c>
      <c r="H17" s="148">
        <f>SUM(H18:H20)</f>
        <v>4822000</v>
      </c>
    </row>
    <row r="18" spans="1:8" ht="94.5">
      <c r="A18" s="59" t="s">
        <v>189</v>
      </c>
      <c r="B18" s="56">
        <v>923</v>
      </c>
      <c r="C18" s="55" t="s">
        <v>83</v>
      </c>
      <c r="D18" s="55" t="s">
        <v>86</v>
      </c>
      <c r="E18" s="55" t="s">
        <v>257</v>
      </c>
      <c r="F18" s="56">
        <v>100</v>
      </c>
      <c r="G18" s="147">
        <f>'Пр. 9'!G18</f>
        <v>3392000</v>
      </c>
      <c r="H18" s="147">
        <f>G18</f>
        <v>3392000</v>
      </c>
    </row>
    <row r="19" spans="1:8" ht="47.25">
      <c r="A19" s="59" t="s">
        <v>506</v>
      </c>
      <c r="B19" s="56">
        <v>923</v>
      </c>
      <c r="C19" s="55" t="s">
        <v>83</v>
      </c>
      <c r="D19" s="55" t="s">
        <v>86</v>
      </c>
      <c r="E19" s="55" t="s">
        <v>257</v>
      </c>
      <c r="F19" s="56">
        <v>200</v>
      </c>
      <c r="G19" s="147">
        <f>'Пр. 9'!G19</f>
        <v>1400000</v>
      </c>
      <c r="H19" s="147">
        <f>G19</f>
        <v>1400000</v>
      </c>
    </row>
    <row r="20" spans="1:8" ht="47.25">
      <c r="A20" s="59" t="s">
        <v>190</v>
      </c>
      <c r="B20" s="56">
        <v>923</v>
      </c>
      <c r="C20" s="55" t="s">
        <v>83</v>
      </c>
      <c r="D20" s="55" t="s">
        <v>86</v>
      </c>
      <c r="E20" s="55" t="s">
        <v>257</v>
      </c>
      <c r="F20" s="56">
        <v>800</v>
      </c>
      <c r="G20" s="147">
        <v>30000</v>
      </c>
      <c r="H20" s="147">
        <f>G20</f>
        <v>30000</v>
      </c>
    </row>
    <row r="21" spans="1:8" ht="47.25">
      <c r="A21" s="43" t="s">
        <v>210</v>
      </c>
      <c r="B21" s="54">
        <v>923</v>
      </c>
      <c r="C21" s="57" t="s">
        <v>83</v>
      </c>
      <c r="D21" s="57" t="s">
        <v>88</v>
      </c>
      <c r="E21" s="57"/>
      <c r="F21" s="54"/>
      <c r="G21" s="148">
        <f>G22</f>
        <v>0</v>
      </c>
      <c r="H21" s="148">
        <f>H22</f>
        <v>27491.279999999999</v>
      </c>
    </row>
    <row r="22" spans="1:8" s="35" customFormat="1" ht="62.25" customHeight="1">
      <c r="A22" s="59" t="s">
        <v>191</v>
      </c>
      <c r="B22" s="56">
        <v>923</v>
      </c>
      <c r="C22" s="55" t="s">
        <v>83</v>
      </c>
      <c r="D22" s="55" t="s">
        <v>88</v>
      </c>
      <c r="E22" s="55" t="s">
        <v>261</v>
      </c>
      <c r="F22" s="56">
        <v>500</v>
      </c>
      <c r="G22" s="147">
        <f>безвозм.пост.!D66</f>
        <v>0</v>
      </c>
      <c r="H22" s="147">
        <f>безвозм.пост.!E66</f>
        <v>27491.279999999999</v>
      </c>
    </row>
    <row r="23" spans="1:8" s="31" customFormat="1" ht="15.75">
      <c r="A23" s="43" t="s">
        <v>288</v>
      </c>
      <c r="B23" s="144">
        <v>923</v>
      </c>
      <c r="C23" s="57" t="s">
        <v>83</v>
      </c>
      <c r="D23" s="57" t="s">
        <v>289</v>
      </c>
      <c r="E23" s="57" t="s">
        <v>290</v>
      </c>
      <c r="F23" s="144"/>
      <c r="G23" s="148">
        <f>G24</f>
        <v>100000</v>
      </c>
      <c r="H23" s="148">
        <f>H24</f>
        <v>100000</v>
      </c>
    </row>
    <row r="24" spans="1:8" s="35" customFormat="1" ht="62.25" customHeight="1">
      <c r="A24" s="59" t="s">
        <v>291</v>
      </c>
      <c r="B24" s="56">
        <v>923</v>
      </c>
      <c r="C24" s="55" t="s">
        <v>83</v>
      </c>
      <c r="D24" s="55" t="s">
        <v>289</v>
      </c>
      <c r="E24" s="55" t="s">
        <v>290</v>
      </c>
      <c r="F24" s="56">
        <v>800</v>
      </c>
      <c r="G24" s="147">
        <v>100000</v>
      </c>
      <c r="H24" s="147">
        <v>100000</v>
      </c>
    </row>
    <row r="25" spans="1:8" ht="15.75">
      <c r="A25" s="43" t="s">
        <v>69</v>
      </c>
      <c r="B25" s="54">
        <v>923</v>
      </c>
      <c r="C25" s="57" t="s">
        <v>83</v>
      </c>
      <c r="D25" s="57">
        <v>13</v>
      </c>
      <c r="E25" s="57"/>
      <c r="F25" s="54"/>
      <c r="G25" s="148">
        <f>SUM(G26:G27)</f>
        <v>22481.42</v>
      </c>
      <c r="H25" s="148">
        <f>SUM(H26:H27)</f>
        <v>16190.14</v>
      </c>
    </row>
    <row r="26" spans="1:8" ht="78.75">
      <c r="A26" s="59" t="s">
        <v>507</v>
      </c>
      <c r="B26" s="56">
        <v>923</v>
      </c>
      <c r="C26" s="55" t="s">
        <v>83</v>
      </c>
      <c r="D26" s="55">
        <v>13</v>
      </c>
      <c r="E26" s="55" t="s">
        <v>258</v>
      </c>
      <c r="F26" s="56">
        <v>200</v>
      </c>
      <c r="G26" s="163">
        <v>21481.42</v>
      </c>
      <c r="H26" s="163">
        <v>15190.14</v>
      </c>
    </row>
    <row r="27" spans="1:8" ht="63">
      <c r="A27" s="59" t="s">
        <v>526</v>
      </c>
      <c r="B27" s="56">
        <v>923</v>
      </c>
      <c r="C27" s="55" t="s">
        <v>83</v>
      </c>
      <c r="D27" s="55">
        <v>13</v>
      </c>
      <c r="E27" s="55" t="s">
        <v>259</v>
      </c>
      <c r="F27" s="56">
        <v>200</v>
      </c>
      <c r="G27" s="163">
        <v>1000</v>
      </c>
      <c r="H27" s="163">
        <v>1000</v>
      </c>
    </row>
    <row r="28" spans="1:8" ht="15.75">
      <c r="A28" s="43" t="s">
        <v>70</v>
      </c>
      <c r="B28" s="54">
        <v>923</v>
      </c>
      <c r="C28" s="57" t="s">
        <v>85</v>
      </c>
      <c r="D28" s="57" t="s">
        <v>84</v>
      </c>
      <c r="E28" s="57"/>
      <c r="F28" s="54"/>
      <c r="G28" s="148">
        <f>G29</f>
        <v>234700</v>
      </c>
      <c r="H28" s="148">
        <f>H29</f>
        <v>243500</v>
      </c>
    </row>
    <row r="29" spans="1:8" ht="15.75">
      <c r="A29" s="43" t="s">
        <v>71</v>
      </c>
      <c r="B29" s="54">
        <v>923</v>
      </c>
      <c r="C29" s="57" t="s">
        <v>85</v>
      </c>
      <c r="D29" s="57" t="s">
        <v>89</v>
      </c>
      <c r="E29" s="57"/>
      <c r="F29" s="54"/>
      <c r="G29" s="148">
        <f>SUM(G30:G31)</f>
        <v>234700</v>
      </c>
      <c r="H29" s="148">
        <f>SUM(H30:H31)</f>
        <v>243500</v>
      </c>
    </row>
    <row r="30" spans="1:8" ht="110.25">
      <c r="A30" s="59" t="s">
        <v>192</v>
      </c>
      <c r="B30" s="56">
        <v>923</v>
      </c>
      <c r="C30" s="55" t="s">
        <v>85</v>
      </c>
      <c r="D30" s="55" t="s">
        <v>89</v>
      </c>
      <c r="E30" s="55" t="s">
        <v>260</v>
      </c>
      <c r="F30" s="56">
        <v>100</v>
      </c>
      <c r="G30" s="147">
        <f>безвозм.пост.!D6+безвозм.пост.!D7</f>
        <v>190000</v>
      </c>
      <c r="H30" s="147">
        <f>безвозм.пост.!E6+безвозм.пост.!E7</f>
        <v>190000</v>
      </c>
    </row>
    <row r="31" spans="1:8" ht="63">
      <c r="A31" s="59" t="s">
        <v>509</v>
      </c>
      <c r="B31" s="56">
        <v>923</v>
      </c>
      <c r="C31" s="55" t="s">
        <v>85</v>
      </c>
      <c r="D31" s="55" t="s">
        <v>89</v>
      </c>
      <c r="E31" s="55" t="s">
        <v>260</v>
      </c>
      <c r="F31" s="56">
        <v>200</v>
      </c>
      <c r="G31" s="147">
        <f>безвозм.пост.!D8</f>
        <v>44700</v>
      </c>
      <c r="H31" s="147">
        <f>безвозм.пост.!E8</f>
        <v>53500</v>
      </c>
    </row>
    <row r="32" spans="1:8" ht="31.5">
      <c r="A32" s="43" t="s">
        <v>72</v>
      </c>
      <c r="B32" s="54">
        <v>923</v>
      </c>
      <c r="C32" s="57" t="s">
        <v>89</v>
      </c>
      <c r="D32" s="57" t="s">
        <v>84</v>
      </c>
      <c r="E32" s="57"/>
      <c r="F32" s="54"/>
      <c r="G32" s="148">
        <f>G33</f>
        <v>1000000</v>
      </c>
      <c r="H32" s="148">
        <f>H33</f>
        <v>1000000</v>
      </c>
    </row>
    <row r="33" spans="1:8" ht="15.75">
      <c r="A33" s="43" t="s">
        <v>73</v>
      </c>
      <c r="B33" s="54">
        <v>923</v>
      </c>
      <c r="C33" s="57" t="s">
        <v>89</v>
      </c>
      <c r="D33" s="57">
        <v>10</v>
      </c>
      <c r="E33" s="57"/>
      <c r="F33" s="54"/>
      <c r="G33" s="148">
        <f>G34</f>
        <v>1000000</v>
      </c>
      <c r="H33" s="148">
        <f>H34</f>
        <v>1000000</v>
      </c>
    </row>
    <row r="34" spans="1:8" ht="78.75">
      <c r="A34" s="75" t="s">
        <v>511</v>
      </c>
      <c r="B34" s="56">
        <v>923</v>
      </c>
      <c r="C34" s="55" t="s">
        <v>89</v>
      </c>
      <c r="D34" s="55">
        <v>10</v>
      </c>
      <c r="E34" s="141" t="s">
        <v>265</v>
      </c>
      <c r="F34" s="56">
        <v>200</v>
      </c>
      <c r="G34" s="162">
        <v>1000000</v>
      </c>
      <c r="H34" s="162">
        <v>1000000</v>
      </c>
    </row>
    <row r="35" spans="1:8" ht="15.75">
      <c r="A35" s="74" t="s">
        <v>74</v>
      </c>
      <c r="B35" s="54">
        <v>923</v>
      </c>
      <c r="C35" s="57" t="s">
        <v>86</v>
      </c>
      <c r="D35" s="57" t="s">
        <v>84</v>
      </c>
      <c r="E35" s="57"/>
      <c r="F35" s="54"/>
      <c r="G35" s="148">
        <f>G36+G40</f>
        <v>1468517</v>
      </c>
      <c r="H35" s="148">
        <f>H36+H40</f>
        <v>1468517</v>
      </c>
    </row>
    <row r="36" spans="1:8" ht="15.75">
      <c r="A36" s="74" t="s">
        <v>245</v>
      </c>
      <c r="B36" s="54">
        <v>923</v>
      </c>
      <c r="C36" s="57" t="s">
        <v>86</v>
      </c>
      <c r="D36" s="57" t="s">
        <v>246</v>
      </c>
      <c r="E36" s="57"/>
      <c r="F36" s="54"/>
      <c r="G36" s="148">
        <f>G37+G38+G39</f>
        <v>1468517</v>
      </c>
      <c r="H36" s="148">
        <f>H37+H38+H39</f>
        <v>1468517</v>
      </c>
    </row>
    <row r="37" spans="1:8" ht="141.75">
      <c r="A37" s="195" t="s">
        <v>513</v>
      </c>
      <c r="B37" s="236">
        <v>923</v>
      </c>
      <c r="C37" s="55" t="s">
        <v>86</v>
      </c>
      <c r="D37" s="55" t="s">
        <v>246</v>
      </c>
      <c r="E37" s="55" t="s">
        <v>436</v>
      </c>
      <c r="F37" s="236">
        <v>200</v>
      </c>
      <c r="G37" s="147">
        <f>безвозм.пост.!D43</f>
        <v>322781</v>
      </c>
      <c r="H37" s="147">
        <f>безвозм.пост.!E43</f>
        <v>322781</v>
      </c>
    </row>
    <row r="38" spans="1:8" s="31" customFormat="1" ht="141.75">
      <c r="A38" s="75" t="s">
        <v>520</v>
      </c>
      <c r="B38" s="56">
        <v>923</v>
      </c>
      <c r="C38" s="55" t="s">
        <v>86</v>
      </c>
      <c r="D38" s="55" t="s">
        <v>246</v>
      </c>
      <c r="E38" s="55" t="s">
        <v>262</v>
      </c>
      <c r="F38" s="56">
        <v>200</v>
      </c>
      <c r="G38" s="147">
        <f>безвозм.пост.!D41</f>
        <v>357005</v>
      </c>
      <c r="H38" s="147">
        <f>безвозм.пост.!D41</f>
        <v>357005</v>
      </c>
    </row>
    <row r="39" spans="1:8" s="31" customFormat="1" ht="63">
      <c r="A39" s="75" t="s">
        <v>521</v>
      </c>
      <c r="B39" s="56">
        <v>923</v>
      </c>
      <c r="C39" s="55" t="s">
        <v>86</v>
      </c>
      <c r="D39" s="55" t="s">
        <v>246</v>
      </c>
      <c r="E39" s="55" t="s">
        <v>263</v>
      </c>
      <c r="F39" s="56">
        <v>200</v>
      </c>
      <c r="G39" s="147">
        <f>безвозм.пост.!D45</f>
        <v>788731</v>
      </c>
      <c r="H39" s="147">
        <f>безвозм.пост.!E45</f>
        <v>788731</v>
      </c>
    </row>
    <row r="40" spans="1:8" s="31" customFormat="1" ht="31.5">
      <c r="A40" s="293" t="s">
        <v>487</v>
      </c>
      <c r="B40" s="174">
        <v>923</v>
      </c>
      <c r="C40" s="175" t="s">
        <v>86</v>
      </c>
      <c r="D40" s="175" t="s">
        <v>488</v>
      </c>
      <c r="E40" s="175"/>
      <c r="F40" s="174"/>
      <c r="G40" s="164">
        <f>G41</f>
        <v>0</v>
      </c>
      <c r="H40" s="147">
        <f>H41</f>
        <v>0</v>
      </c>
    </row>
    <row r="41" spans="1:8" s="31" customFormat="1" ht="110.25">
      <c r="A41" s="294" t="s">
        <v>510</v>
      </c>
      <c r="B41" s="177">
        <v>923</v>
      </c>
      <c r="C41" s="141" t="s">
        <v>86</v>
      </c>
      <c r="D41" s="141" t="s">
        <v>488</v>
      </c>
      <c r="E41" s="141" t="s">
        <v>489</v>
      </c>
      <c r="F41" s="177">
        <v>200</v>
      </c>
      <c r="G41" s="163">
        <f>безвозм.пост.!D64</f>
        <v>0</v>
      </c>
      <c r="H41" s="163">
        <f>безвозм.пост.!E64</f>
        <v>0</v>
      </c>
    </row>
    <row r="42" spans="1:8" ht="15.75">
      <c r="A42" s="43" t="s">
        <v>75</v>
      </c>
      <c r="B42" s="54">
        <v>923</v>
      </c>
      <c r="C42" s="57" t="s">
        <v>87</v>
      </c>
      <c r="D42" s="57" t="s">
        <v>84</v>
      </c>
      <c r="E42" s="57"/>
      <c r="F42" s="54"/>
      <c r="G42" s="148">
        <f>G47+G43</f>
        <v>1795000</v>
      </c>
      <c r="H42" s="148">
        <f>H47+H43</f>
        <v>1765000</v>
      </c>
    </row>
    <row r="43" spans="1:8" ht="15.75">
      <c r="A43" s="142" t="s">
        <v>239</v>
      </c>
      <c r="B43" s="138">
        <v>923</v>
      </c>
      <c r="C43" s="139" t="s">
        <v>87</v>
      </c>
      <c r="D43" s="139" t="s">
        <v>85</v>
      </c>
      <c r="E43" s="139"/>
      <c r="F43" s="138"/>
      <c r="G43" s="161">
        <f>G44+G45+G46</f>
        <v>545000</v>
      </c>
      <c r="H43" s="161">
        <f>H44+H45+H46</f>
        <v>545000</v>
      </c>
    </row>
    <row r="44" spans="1:8" s="31" customFormat="1" ht="47.25">
      <c r="A44" s="143" t="s">
        <v>527</v>
      </c>
      <c r="B44" s="140">
        <v>923</v>
      </c>
      <c r="C44" s="134" t="s">
        <v>87</v>
      </c>
      <c r="D44" s="134" t="s">
        <v>85</v>
      </c>
      <c r="E44" s="134" t="s">
        <v>342</v>
      </c>
      <c r="F44" s="140">
        <v>200</v>
      </c>
      <c r="G44" s="162">
        <f>безвозм.пост.!D38</f>
        <v>335000</v>
      </c>
      <c r="H44" s="162">
        <f>безвозм.пост.!E38</f>
        <v>335000</v>
      </c>
    </row>
    <row r="45" spans="1:8" s="35" customFormat="1" ht="79.5" thickBot="1">
      <c r="A45" s="58" t="s">
        <v>530</v>
      </c>
      <c r="B45" s="177">
        <v>923</v>
      </c>
      <c r="C45" s="141" t="s">
        <v>87</v>
      </c>
      <c r="D45" s="141" t="s">
        <v>85</v>
      </c>
      <c r="E45" s="141" t="s">
        <v>504</v>
      </c>
      <c r="F45" s="177"/>
      <c r="G45" s="163">
        <v>0</v>
      </c>
      <c r="H45" s="163">
        <v>0</v>
      </c>
    </row>
    <row r="46" spans="1:8" s="31" customFormat="1" ht="47.25">
      <c r="A46" s="197" t="s">
        <v>525</v>
      </c>
      <c r="B46" s="177">
        <v>923</v>
      </c>
      <c r="C46" s="141" t="s">
        <v>87</v>
      </c>
      <c r="D46" s="141" t="s">
        <v>89</v>
      </c>
      <c r="E46" s="141" t="s">
        <v>343</v>
      </c>
      <c r="F46" s="177"/>
      <c r="G46" s="163">
        <f>безвозм.пост.!D47</f>
        <v>210000</v>
      </c>
      <c r="H46" s="163">
        <f>безвозм.пост.!E47</f>
        <v>210000</v>
      </c>
    </row>
    <row r="47" spans="1:8" ht="15.75">
      <c r="A47" s="43" t="s">
        <v>76</v>
      </c>
      <c r="B47" s="54">
        <v>923</v>
      </c>
      <c r="C47" s="57" t="s">
        <v>87</v>
      </c>
      <c r="D47" s="57" t="s">
        <v>89</v>
      </c>
      <c r="E47" s="57"/>
      <c r="F47" s="54"/>
      <c r="G47" s="148">
        <f>SUM(G48:G49)</f>
        <v>1250000</v>
      </c>
      <c r="H47" s="148">
        <f>SUM(H48:H49)</f>
        <v>1220000</v>
      </c>
    </row>
    <row r="48" spans="1:8" ht="63">
      <c r="A48" s="75" t="s">
        <v>512</v>
      </c>
      <c r="B48" s="56">
        <v>923</v>
      </c>
      <c r="C48" s="55" t="s">
        <v>87</v>
      </c>
      <c r="D48" s="55" t="s">
        <v>89</v>
      </c>
      <c r="E48" s="55" t="s">
        <v>269</v>
      </c>
      <c r="F48" s="56">
        <v>200</v>
      </c>
      <c r="G48" s="147">
        <f>'Пр. 9'!G58</f>
        <v>200000</v>
      </c>
      <c r="H48" s="147">
        <f>G48</f>
        <v>200000</v>
      </c>
    </row>
    <row r="49" spans="1:8" ht="63">
      <c r="A49" s="75" t="s">
        <v>515</v>
      </c>
      <c r="B49" s="56">
        <v>923</v>
      </c>
      <c r="C49" s="55" t="s">
        <v>87</v>
      </c>
      <c r="D49" s="55" t="s">
        <v>89</v>
      </c>
      <c r="E49" s="55" t="s">
        <v>271</v>
      </c>
      <c r="F49" s="56">
        <v>200</v>
      </c>
      <c r="G49" s="162">
        <v>1050000</v>
      </c>
      <c r="H49" s="162">
        <v>1020000</v>
      </c>
    </row>
    <row r="50" spans="1:8" s="31" customFormat="1" ht="15.75">
      <c r="A50" s="43" t="s">
        <v>145</v>
      </c>
      <c r="B50" s="54">
        <v>923</v>
      </c>
      <c r="C50" s="57" t="s">
        <v>152</v>
      </c>
      <c r="D50" s="57" t="s">
        <v>84</v>
      </c>
      <c r="E50" s="57"/>
      <c r="F50" s="54"/>
      <c r="G50" s="164">
        <f>G51</f>
        <v>230000</v>
      </c>
      <c r="H50" s="164">
        <f>H51</f>
        <v>220000</v>
      </c>
    </row>
    <row r="51" spans="1:8" ht="15.75">
      <c r="A51" s="43" t="s">
        <v>77</v>
      </c>
      <c r="B51" s="54">
        <v>923</v>
      </c>
      <c r="C51" s="57">
        <v>10</v>
      </c>
      <c r="D51" s="57" t="s">
        <v>83</v>
      </c>
      <c r="E51" s="55"/>
      <c r="F51" s="56"/>
      <c r="G51" s="148">
        <f>G52</f>
        <v>230000</v>
      </c>
      <c r="H51" s="148">
        <f>H52</f>
        <v>220000</v>
      </c>
    </row>
    <row r="52" spans="1:8" s="31" customFormat="1" ht="63">
      <c r="A52" s="59" t="s">
        <v>193</v>
      </c>
      <c r="B52" s="204">
        <v>923</v>
      </c>
      <c r="C52" s="57">
        <v>10</v>
      </c>
      <c r="D52" s="57" t="s">
        <v>83</v>
      </c>
      <c r="E52" s="141" t="s">
        <v>285</v>
      </c>
      <c r="F52" s="56">
        <v>300</v>
      </c>
      <c r="G52" s="147">
        <v>230000</v>
      </c>
      <c r="H52" s="147">
        <v>220000</v>
      </c>
    </row>
    <row r="53" spans="1:8" ht="56.25">
      <c r="A53" s="86" t="s">
        <v>124</v>
      </c>
      <c r="B53" s="205">
        <v>923</v>
      </c>
      <c r="C53" s="42"/>
      <c r="D53" s="42"/>
      <c r="E53" s="131"/>
      <c r="F53" s="46"/>
      <c r="G53" s="165">
        <f>G54+G70+G72</f>
        <v>6860301.5800000001</v>
      </c>
      <c r="H53" s="165">
        <f>H54+H70+H72</f>
        <v>6850301.5800000001</v>
      </c>
    </row>
    <row r="54" spans="1:8" ht="15.75">
      <c r="A54" s="43" t="s">
        <v>401</v>
      </c>
      <c r="B54" s="205">
        <v>923</v>
      </c>
      <c r="C54" s="57" t="s">
        <v>90</v>
      </c>
      <c r="D54" s="57" t="s">
        <v>84</v>
      </c>
      <c r="E54" s="57"/>
      <c r="F54" s="54"/>
      <c r="G54" s="148">
        <f>G55</f>
        <v>6260301.5800000001</v>
      </c>
      <c r="H54" s="148">
        <f>H55</f>
        <v>6250301.5800000001</v>
      </c>
    </row>
    <row r="55" spans="1:8" ht="15.75">
      <c r="A55" s="43" t="s">
        <v>78</v>
      </c>
      <c r="B55" s="205">
        <v>923</v>
      </c>
      <c r="C55" s="57" t="s">
        <v>90</v>
      </c>
      <c r="D55" s="57" t="s">
        <v>83</v>
      </c>
      <c r="E55" s="57"/>
      <c r="F55" s="54"/>
      <c r="G55" s="148">
        <f>G56+G61+G66+G68</f>
        <v>6260301.5800000001</v>
      </c>
      <c r="H55" s="148">
        <f>H56+H61+H66</f>
        <v>6250301.5800000001</v>
      </c>
    </row>
    <row r="56" spans="1:8" ht="31.5">
      <c r="A56" s="43" t="s">
        <v>79</v>
      </c>
      <c r="B56" s="205">
        <v>923</v>
      </c>
      <c r="C56" s="57" t="s">
        <v>90</v>
      </c>
      <c r="D56" s="57" t="s">
        <v>83</v>
      </c>
      <c r="E56" s="57" t="s">
        <v>274</v>
      </c>
      <c r="F56" s="54"/>
      <c r="G56" s="148">
        <f>SUM(G57:G60)</f>
        <v>4271902</v>
      </c>
      <c r="H56" s="148">
        <f>SUM(H57:H60)</f>
        <v>4261902</v>
      </c>
    </row>
    <row r="57" spans="1:8" ht="110.25">
      <c r="A57" s="75" t="s">
        <v>205</v>
      </c>
      <c r="B57" s="204">
        <v>923</v>
      </c>
      <c r="C57" s="55" t="s">
        <v>90</v>
      </c>
      <c r="D57" s="55" t="s">
        <v>83</v>
      </c>
      <c r="E57" s="55" t="s">
        <v>274</v>
      </c>
      <c r="F57" s="56">
        <v>100</v>
      </c>
      <c r="G57" s="166">
        <f>'Пр. 9'!G68</f>
        <v>1711902</v>
      </c>
      <c r="H57" s="166">
        <f>G57</f>
        <v>1711902</v>
      </c>
    </row>
    <row r="58" spans="1:8" ht="126">
      <c r="A58" s="75" t="s">
        <v>204</v>
      </c>
      <c r="B58" s="204">
        <v>923</v>
      </c>
      <c r="C58" s="55" t="s">
        <v>90</v>
      </c>
      <c r="D58" s="55" t="s">
        <v>83</v>
      </c>
      <c r="E58" s="55" t="s">
        <v>275</v>
      </c>
      <c r="F58" s="56">
        <v>100</v>
      </c>
      <c r="G58" s="166">
        <v>0</v>
      </c>
      <c r="H58" s="166">
        <v>0</v>
      </c>
    </row>
    <row r="59" spans="1:8" ht="47.25">
      <c r="A59" s="75" t="s">
        <v>516</v>
      </c>
      <c r="B59" s="204">
        <v>923</v>
      </c>
      <c r="C59" s="55" t="s">
        <v>90</v>
      </c>
      <c r="D59" s="55" t="s">
        <v>83</v>
      </c>
      <c r="E59" s="55" t="s">
        <v>274</v>
      </c>
      <c r="F59" s="56">
        <v>200</v>
      </c>
      <c r="G59" s="167">
        <v>2500000</v>
      </c>
      <c r="H59" s="167">
        <v>2500000</v>
      </c>
    </row>
    <row r="60" spans="1:8" ht="47.25">
      <c r="A60" s="75" t="s">
        <v>206</v>
      </c>
      <c r="B60" s="204">
        <v>923</v>
      </c>
      <c r="C60" s="55" t="s">
        <v>90</v>
      </c>
      <c r="D60" s="55" t="s">
        <v>83</v>
      </c>
      <c r="E60" s="55" t="s">
        <v>274</v>
      </c>
      <c r="F60" s="56">
        <v>800</v>
      </c>
      <c r="G60" s="166">
        <v>60000</v>
      </c>
      <c r="H60" s="166">
        <v>50000</v>
      </c>
    </row>
    <row r="61" spans="1:8" s="179" customFormat="1" ht="15.75">
      <c r="A61" s="178" t="s">
        <v>215</v>
      </c>
      <c r="B61" s="205">
        <v>923</v>
      </c>
      <c r="C61" s="175" t="s">
        <v>90</v>
      </c>
      <c r="D61" s="175" t="s">
        <v>83</v>
      </c>
      <c r="E61" s="175" t="s">
        <v>287</v>
      </c>
      <c r="F61" s="174"/>
      <c r="G61" s="181">
        <f>SUM(G62:G65)</f>
        <v>788399.58</v>
      </c>
      <c r="H61" s="188">
        <f>H62+H63+H64+H65</f>
        <v>788399.58</v>
      </c>
    </row>
    <row r="62" spans="1:8" s="179" customFormat="1" ht="141.75">
      <c r="A62" s="180" t="s">
        <v>212</v>
      </c>
      <c r="B62" s="204">
        <v>923</v>
      </c>
      <c r="C62" s="141" t="s">
        <v>90</v>
      </c>
      <c r="D62" s="141" t="s">
        <v>83</v>
      </c>
      <c r="E62" s="141" t="s">
        <v>433</v>
      </c>
      <c r="F62" s="177">
        <v>100</v>
      </c>
      <c r="G62" s="181">
        <f>безвозм.пост.!D20+безвозм.пост.!D21</f>
        <v>697071</v>
      </c>
      <c r="H62" s="181">
        <f>безвозм.пост.!E20+безвозм.пост.!E21</f>
        <v>697071</v>
      </c>
    </row>
    <row r="63" spans="1:8" s="179" customFormat="1" ht="78.75">
      <c r="A63" s="180" t="s">
        <v>518</v>
      </c>
      <c r="B63" s="204">
        <v>923</v>
      </c>
      <c r="C63" s="141" t="s">
        <v>90</v>
      </c>
      <c r="D63" s="141" t="s">
        <v>83</v>
      </c>
      <c r="E63" s="141" t="s">
        <v>433</v>
      </c>
      <c r="F63" s="177">
        <v>200</v>
      </c>
      <c r="G63" s="181">
        <f>безвозм.пост.!D23+безвозм.пост.!D26</f>
        <v>91328.579999999958</v>
      </c>
      <c r="H63" s="181">
        <f>безвозм.пост.!E23+безвозм.пост.!E26</f>
        <v>91328.579999999958</v>
      </c>
    </row>
    <row r="64" spans="1:8" ht="141.75">
      <c r="A64" s="143" t="s">
        <v>213</v>
      </c>
      <c r="B64" s="204">
        <v>923</v>
      </c>
      <c r="C64" s="134" t="s">
        <v>90</v>
      </c>
      <c r="D64" s="134" t="s">
        <v>83</v>
      </c>
      <c r="E64" s="134" t="s">
        <v>281</v>
      </c>
      <c r="F64" s="140">
        <v>100</v>
      </c>
      <c r="G64" s="167">
        <f>безвозм.пост.!D28</f>
        <v>0</v>
      </c>
      <c r="H64" s="167">
        <f>безвозм.пост.!E28</f>
        <v>0</v>
      </c>
    </row>
    <row r="65" spans="1:8" ht="147" customHeight="1">
      <c r="A65" s="143" t="s">
        <v>214</v>
      </c>
      <c r="B65" s="204">
        <v>923</v>
      </c>
      <c r="C65" s="134" t="s">
        <v>90</v>
      </c>
      <c r="D65" s="134" t="s">
        <v>83</v>
      </c>
      <c r="E65" s="134" t="s">
        <v>282</v>
      </c>
      <c r="F65" s="140">
        <v>100</v>
      </c>
      <c r="G65" s="167">
        <f>безвозм.пост.!D32</f>
        <v>0</v>
      </c>
      <c r="H65" s="167">
        <f>безвозм.пост.!E32</f>
        <v>0</v>
      </c>
    </row>
    <row r="66" spans="1:8" s="179" customFormat="1" ht="15.75">
      <c r="A66" s="178" t="s">
        <v>217</v>
      </c>
      <c r="B66" s="205">
        <v>923</v>
      </c>
      <c r="C66" s="175" t="s">
        <v>90</v>
      </c>
      <c r="D66" s="175" t="s">
        <v>83</v>
      </c>
      <c r="E66" s="175" t="s">
        <v>283</v>
      </c>
      <c r="F66" s="174"/>
      <c r="G66" s="182">
        <f>G67</f>
        <v>1200000</v>
      </c>
      <c r="H66" s="182">
        <f>H67</f>
        <v>1200000</v>
      </c>
    </row>
    <row r="67" spans="1:8" s="179" customFormat="1" ht="63">
      <c r="A67" s="180" t="s">
        <v>524</v>
      </c>
      <c r="B67" s="204">
        <v>923</v>
      </c>
      <c r="C67" s="141" t="s">
        <v>90</v>
      </c>
      <c r="D67" s="141" t="s">
        <v>83</v>
      </c>
      <c r="E67" s="141" t="s">
        <v>284</v>
      </c>
      <c r="F67" s="177">
        <v>200</v>
      </c>
      <c r="G67" s="181">
        <f>безвозм.пост.!D36</f>
        <v>1200000</v>
      </c>
      <c r="H67" s="181">
        <f>безвозм.пост.!E36</f>
        <v>1200000</v>
      </c>
    </row>
    <row r="68" spans="1:8" s="179" customFormat="1" ht="47.25">
      <c r="A68" s="43" t="s">
        <v>435</v>
      </c>
      <c r="B68" s="245">
        <v>923</v>
      </c>
      <c r="C68" s="199" t="s">
        <v>90</v>
      </c>
      <c r="D68" s="199" t="s">
        <v>83</v>
      </c>
      <c r="E68" s="57" t="s">
        <v>426</v>
      </c>
      <c r="F68" s="245"/>
      <c r="G68" s="149">
        <f>G69</f>
        <v>0</v>
      </c>
      <c r="H68" s="149">
        <f>H69</f>
        <v>0</v>
      </c>
    </row>
    <row r="69" spans="1:8" s="179" customFormat="1" ht="141.75">
      <c r="A69" s="59" t="s">
        <v>207</v>
      </c>
      <c r="B69" s="244">
        <v>923</v>
      </c>
      <c r="C69" s="186" t="s">
        <v>90</v>
      </c>
      <c r="D69" s="186" t="s">
        <v>83</v>
      </c>
      <c r="E69" s="55" t="s">
        <v>424</v>
      </c>
      <c r="F69" s="244">
        <v>100</v>
      </c>
      <c r="G69" s="151">
        <f>безвозм.пост.!D9</f>
        <v>0</v>
      </c>
      <c r="H69" s="151">
        <f>безвозм.пост.!E9</f>
        <v>0</v>
      </c>
    </row>
    <row r="70" spans="1:8" ht="31.5">
      <c r="A70" s="43" t="s">
        <v>402</v>
      </c>
      <c r="B70" s="205">
        <v>923</v>
      </c>
      <c r="C70" s="57">
        <v>11</v>
      </c>
      <c r="D70" s="57" t="s">
        <v>87</v>
      </c>
      <c r="E70" s="55"/>
      <c r="F70" s="56"/>
      <c r="G70" s="148">
        <f>G71</f>
        <v>100000</v>
      </c>
      <c r="H70" s="148">
        <f>H71</f>
        <v>100000</v>
      </c>
    </row>
    <row r="71" spans="1:8" ht="47.25">
      <c r="A71" s="75" t="s">
        <v>517</v>
      </c>
      <c r="B71" s="204">
        <v>923</v>
      </c>
      <c r="C71" s="55">
        <v>11</v>
      </c>
      <c r="D71" s="55" t="s">
        <v>87</v>
      </c>
      <c r="E71" s="55" t="s">
        <v>277</v>
      </c>
      <c r="F71" s="56">
        <v>200</v>
      </c>
      <c r="G71" s="147">
        <f>'Пр. 9'!G83</f>
        <v>100000</v>
      </c>
      <c r="H71" s="147">
        <f>G71</f>
        <v>100000</v>
      </c>
    </row>
    <row r="72" spans="1:8" ht="15.75">
      <c r="A72" s="43" t="s">
        <v>76</v>
      </c>
      <c r="B72" s="205">
        <v>923</v>
      </c>
      <c r="C72" s="57" t="s">
        <v>87</v>
      </c>
      <c r="D72" s="57" t="s">
        <v>89</v>
      </c>
      <c r="E72" s="55"/>
      <c r="F72" s="56"/>
      <c r="G72" s="168">
        <f>G73</f>
        <v>500000</v>
      </c>
      <c r="H72" s="168">
        <f>H73</f>
        <v>500000</v>
      </c>
    </row>
    <row r="73" spans="1:8" ht="63">
      <c r="A73" s="59" t="s">
        <v>523</v>
      </c>
      <c r="B73" s="204">
        <v>923</v>
      </c>
      <c r="C73" s="55" t="s">
        <v>87</v>
      </c>
      <c r="D73" s="55" t="s">
        <v>89</v>
      </c>
      <c r="E73" s="55" t="s">
        <v>279</v>
      </c>
      <c r="F73" s="56">
        <v>200</v>
      </c>
      <c r="G73" s="162">
        <v>500000</v>
      </c>
      <c r="H73" s="162">
        <v>500000</v>
      </c>
    </row>
    <row r="74" spans="1:8" ht="15.75">
      <c r="A74" s="49" t="s">
        <v>80</v>
      </c>
      <c r="B74" s="56"/>
      <c r="C74" s="55"/>
      <c r="D74" s="55"/>
      <c r="E74" s="55"/>
      <c r="F74" s="56"/>
      <c r="G74" s="169">
        <f>G12+G53</f>
        <v>17470000</v>
      </c>
      <c r="H74" s="169">
        <f>H12+H53</f>
        <v>17450000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4" workbookViewId="0">
      <selection activeCell="B24" sqref="B24"/>
    </sheetView>
  </sheetViews>
  <sheetFormatPr defaultRowHeight="15"/>
  <cols>
    <col min="1" max="1" width="10.7109375" style="37" customWidth="1"/>
    <col min="2" max="2" width="42.85546875" style="108" customWidth="1"/>
    <col min="3" max="3" width="14.42578125" style="37" customWidth="1"/>
    <col min="4" max="4" width="15.140625" style="37" customWidth="1"/>
    <col min="5" max="5" width="16.140625" style="37" customWidth="1"/>
    <col min="7" max="7" width="11.42578125" bestFit="1" customWidth="1"/>
    <col min="9" max="9" width="11.42578125" bestFit="1" customWidth="1"/>
  </cols>
  <sheetData>
    <row r="1" spans="1:9" ht="15" customHeight="1">
      <c r="C1" s="506" t="s">
        <v>147</v>
      </c>
      <c r="D1" s="506"/>
      <c r="E1" s="506"/>
    </row>
    <row r="2" spans="1:9" ht="15" customHeight="1">
      <c r="C2" s="503" t="s">
        <v>33</v>
      </c>
      <c r="D2" s="503"/>
      <c r="E2" s="503"/>
    </row>
    <row r="3" spans="1:9" ht="15" customHeight="1">
      <c r="C3" s="503" t="s">
        <v>110</v>
      </c>
      <c r="D3" s="503"/>
      <c r="E3" s="503"/>
    </row>
    <row r="4" spans="1:9" ht="15" customHeight="1">
      <c r="C4" s="503" t="s">
        <v>27</v>
      </c>
      <c r="D4" s="503"/>
      <c r="E4" s="503"/>
    </row>
    <row r="5" spans="1:9" ht="15" customHeight="1">
      <c r="C5" s="503" t="s">
        <v>28</v>
      </c>
      <c r="D5" s="503"/>
      <c r="E5" s="503"/>
    </row>
    <row r="6" spans="1:9" ht="15.75">
      <c r="C6" s="503" t="s">
        <v>461</v>
      </c>
      <c r="D6" s="503"/>
      <c r="E6" s="503"/>
    </row>
    <row r="7" spans="1:9" ht="15.75">
      <c r="C7" s="503"/>
      <c r="D7" s="503"/>
      <c r="E7" s="503"/>
    </row>
    <row r="8" spans="1:9" ht="15.75" customHeight="1">
      <c r="A8" s="499" t="s">
        <v>457</v>
      </c>
      <c r="B8" s="526"/>
      <c r="C8" s="526"/>
      <c r="D8" s="526"/>
      <c r="E8" s="526"/>
    </row>
    <row r="9" spans="1:9" ht="15.75" customHeight="1">
      <c r="A9" s="526"/>
      <c r="B9" s="526"/>
      <c r="C9" s="526"/>
      <c r="D9" s="526"/>
      <c r="E9" s="526"/>
    </row>
    <row r="10" spans="1:9">
      <c r="A10" s="526"/>
      <c r="B10" s="526"/>
      <c r="C10" s="526"/>
      <c r="D10" s="526"/>
      <c r="E10" s="526"/>
    </row>
    <row r="12" spans="1:9" ht="15.75">
      <c r="A12" s="524" t="s">
        <v>129</v>
      </c>
      <c r="B12" s="523" t="s">
        <v>34</v>
      </c>
      <c r="C12" s="521" t="s">
        <v>128</v>
      </c>
      <c r="D12" s="522"/>
      <c r="E12" s="522"/>
    </row>
    <row r="13" spans="1:9" ht="15.75">
      <c r="A13" s="525"/>
      <c r="B13" s="523"/>
      <c r="C13" s="82" t="s">
        <v>248</v>
      </c>
      <c r="D13" s="82" t="s">
        <v>360</v>
      </c>
      <c r="E13" s="82" t="s">
        <v>445</v>
      </c>
    </row>
    <row r="14" spans="1:9" s="146" customFormat="1" ht="47.25">
      <c r="A14" s="437">
        <v>100</v>
      </c>
      <c r="B14" s="142" t="s">
        <v>404</v>
      </c>
      <c r="C14" s="436">
        <f>C15+C16+C17+C18+C19</f>
        <v>6506791.2800000003</v>
      </c>
      <c r="D14" s="436">
        <f>D15+D16+D17+D18+D19</f>
        <v>5881481.4199999999</v>
      </c>
      <c r="E14" s="436">
        <f t="shared" ref="E14" si="0">E15+E16+E17+E18+E19</f>
        <v>5902681.4199999999</v>
      </c>
      <c r="I14" s="438"/>
    </row>
    <row r="15" spans="1:9" ht="63">
      <c r="A15" s="55" t="s">
        <v>130</v>
      </c>
      <c r="B15" s="71" t="s">
        <v>67</v>
      </c>
      <c r="C15" s="112">
        <f>'Пр. 9'!G15</f>
        <v>937000</v>
      </c>
      <c r="D15" s="112">
        <f>Пр.10!H15</f>
        <v>937000</v>
      </c>
      <c r="E15" s="112">
        <f>Пр.10!H15</f>
        <v>937000</v>
      </c>
    </row>
    <row r="16" spans="1:9" ht="94.5">
      <c r="A16" s="55" t="s">
        <v>131</v>
      </c>
      <c r="B16" s="71" t="s">
        <v>81</v>
      </c>
      <c r="C16" s="112">
        <f>'Пр. 9'!G16</f>
        <v>4832000</v>
      </c>
      <c r="D16" s="112">
        <f>Пр.10!G16</f>
        <v>4822000</v>
      </c>
      <c r="E16" s="112">
        <f>Пр.10!H16</f>
        <v>4822000</v>
      </c>
      <c r="G16" s="36"/>
    </row>
    <row r="17" spans="1:7" ht="63">
      <c r="A17" s="55" t="s">
        <v>134</v>
      </c>
      <c r="B17" s="119" t="s">
        <v>210</v>
      </c>
      <c r="C17" s="112">
        <f>'Пр. 9'!G21</f>
        <v>27491.279999999999</v>
      </c>
      <c r="D17" s="112">
        <f>Пр.10!G21</f>
        <v>0</v>
      </c>
      <c r="E17" s="112">
        <f>Пр.10!H21</f>
        <v>27491.279999999999</v>
      </c>
    </row>
    <row r="18" spans="1:7" ht="15.75">
      <c r="A18" s="55" t="s">
        <v>305</v>
      </c>
      <c r="B18" s="119" t="s">
        <v>288</v>
      </c>
      <c r="C18" s="112">
        <f>'Пр. 9'!G23</f>
        <v>100000</v>
      </c>
      <c r="D18" s="112">
        <f>Пр.10!G23</f>
        <v>100000</v>
      </c>
      <c r="E18" s="112">
        <f>Пр.10!H23</f>
        <v>100000</v>
      </c>
    </row>
    <row r="19" spans="1:7" s="146" customFormat="1" ht="15.75">
      <c r="A19" s="134" t="s">
        <v>135</v>
      </c>
      <c r="B19" s="389" t="s">
        <v>69</v>
      </c>
      <c r="C19" s="390">
        <f>'Пр. 9'!G25</f>
        <v>610300</v>
      </c>
      <c r="D19" s="390">
        <f>Пр.10!G25</f>
        <v>22481.42</v>
      </c>
      <c r="E19" s="390">
        <f>Пр.10!H25</f>
        <v>16190.14</v>
      </c>
    </row>
    <row r="20" spans="1:7" ht="15.75">
      <c r="A20" s="57" t="s">
        <v>351</v>
      </c>
      <c r="B20" s="120" t="s">
        <v>405</v>
      </c>
      <c r="C20" s="84">
        <f>C21</f>
        <v>232400</v>
      </c>
      <c r="D20" s="84">
        <f t="shared" ref="D20:E20" si="1">D21</f>
        <v>234700</v>
      </c>
      <c r="E20" s="84">
        <f t="shared" si="1"/>
        <v>243500</v>
      </c>
    </row>
    <row r="21" spans="1:7" ht="31.5">
      <c r="A21" s="55" t="s">
        <v>136</v>
      </c>
      <c r="B21" s="71" t="s">
        <v>71</v>
      </c>
      <c r="C21" s="112">
        <f>'Пр. 9'!G31</f>
        <v>232400</v>
      </c>
      <c r="D21" s="112">
        <f>Пр.10!G29</f>
        <v>234700</v>
      </c>
      <c r="E21" s="112">
        <f>Пр.10!H29</f>
        <v>243500</v>
      </c>
    </row>
    <row r="22" spans="1:7" s="146" customFormat="1" ht="47.25">
      <c r="A22" s="139" t="s">
        <v>137</v>
      </c>
      <c r="B22" s="435" t="s">
        <v>406</v>
      </c>
      <c r="C22" s="436">
        <f>C23+C24</f>
        <v>950000</v>
      </c>
      <c r="D22" s="436">
        <f>D23+D24</f>
        <v>1000000</v>
      </c>
      <c r="E22" s="436">
        <f>E23+E24</f>
        <v>1000000</v>
      </c>
    </row>
    <row r="23" spans="1:7" ht="15.75">
      <c r="A23" s="55" t="s">
        <v>138</v>
      </c>
      <c r="B23" s="71" t="s">
        <v>73</v>
      </c>
      <c r="C23" s="112">
        <f>'Пр. 9'!G35</f>
        <v>950000</v>
      </c>
      <c r="D23" s="112">
        <f>Пр.10!G33</f>
        <v>1000000</v>
      </c>
      <c r="E23" s="112">
        <f>Пр.10!H33</f>
        <v>1000000</v>
      </c>
    </row>
    <row r="24" spans="1:7" s="146" customFormat="1" ht="47.25">
      <c r="A24" s="134" t="s">
        <v>535</v>
      </c>
      <c r="B24" s="389" t="s">
        <v>534</v>
      </c>
      <c r="C24" s="390">
        <f>'Пр. 9'!G37</f>
        <v>0</v>
      </c>
      <c r="D24" s="390"/>
      <c r="E24" s="390"/>
    </row>
    <row r="25" spans="1:7" s="31" customFormat="1" ht="15.75">
      <c r="A25" s="57" t="s">
        <v>237</v>
      </c>
      <c r="B25" s="77" t="s">
        <v>407</v>
      </c>
      <c r="C25" s="84">
        <f>'Пр. 9'!G39</f>
        <v>4308517</v>
      </c>
      <c r="D25" s="84">
        <f>Пр.10!G35</f>
        <v>1468517</v>
      </c>
      <c r="E25" s="84">
        <f>Пр.10!H35</f>
        <v>1468517</v>
      </c>
    </row>
    <row r="26" spans="1:7" s="146" customFormat="1" ht="15.75">
      <c r="A26" s="134" t="s">
        <v>541</v>
      </c>
      <c r="B26" s="389" t="s">
        <v>542</v>
      </c>
      <c r="C26" s="390">
        <f>'Пр. 9'!G40</f>
        <v>140000</v>
      </c>
      <c r="D26" s="390"/>
      <c r="E26" s="390"/>
    </row>
    <row r="27" spans="1:7" s="35" customFormat="1" ht="15.75">
      <c r="A27" s="292" t="s">
        <v>247</v>
      </c>
      <c r="B27" s="121" t="s">
        <v>245</v>
      </c>
      <c r="C27" s="112">
        <f>'Пр. 9'!G42</f>
        <v>4168517</v>
      </c>
      <c r="D27" s="112">
        <f>Пр.10!G36</f>
        <v>1468517</v>
      </c>
      <c r="E27" s="112">
        <f>Пр.10!H36</f>
        <v>1468517</v>
      </c>
    </row>
    <row r="28" spans="1:7" s="35" customFormat="1" ht="31.5">
      <c r="A28" s="292" t="s">
        <v>486</v>
      </c>
      <c r="B28" s="71" t="s">
        <v>487</v>
      </c>
      <c r="C28" s="112">
        <f>'Пр. 9'!G47</f>
        <v>0</v>
      </c>
      <c r="D28" s="112"/>
      <c r="E28" s="112"/>
    </row>
    <row r="29" spans="1:7" ht="31.5">
      <c r="A29" s="57" t="s">
        <v>139</v>
      </c>
      <c r="B29" s="77" t="s">
        <v>408</v>
      </c>
      <c r="C29" s="84">
        <f>C30+C32+C31</f>
        <v>5272200</v>
      </c>
      <c r="D29" s="84">
        <f t="shared" ref="D29:E29" si="2">D30+D32+D31</f>
        <v>2295000</v>
      </c>
      <c r="E29" s="84">
        <f t="shared" si="2"/>
        <v>2265000</v>
      </c>
    </row>
    <row r="30" spans="1:7" s="35" customFormat="1" ht="15.75">
      <c r="A30" s="55" t="s">
        <v>563</v>
      </c>
      <c r="B30" s="71" t="s">
        <v>560</v>
      </c>
      <c r="C30" s="112">
        <f>'Пр. 9'!G50</f>
        <v>500000</v>
      </c>
      <c r="D30" s="112"/>
      <c r="E30" s="112"/>
    </row>
    <row r="31" spans="1:7" s="146" customFormat="1" ht="15.75">
      <c r="A31" s="134" t="s">
        <v>240</v>
      </c>
      <c r="B31" s="389" t="s">
        <v>239</v>
      </c>
      <c r="C31" s="390">
        <f>'Пр. 9'!G52</f>
        <v>2342200</v>
      </c>
      <c r="D31" s="390">
        <f>Пр.10!G43</f>
        <v>545000</v>
      </c>
      <c r="E31" s="390">
        <f>Пр.10!H43</f>
        <v>545000</v>
      </c>
    </row>
    <row r="32" spans="1:7" ht="15.75">
      <c r="A32" s="55" t="s">
        <v>140</v>
      </c>
      <c r="B32" s="71" t="s">
        <v>76</v>
      </c>
      <c r="C32" s="112">
        <f>'Пр. 9'!G57+'Пр. 9'!G84</f>
        <v>2430000</v>
      </c>
      <c r="D32" s="112">
        <f>Пр.10!G47+Пр.10!G72</f>
        <v>1750000</v>
      </c>
      <c r="E32" s="112">
        <f>Пр.10!H47+Пр.10!H72</f>
        <v>1720000</v>
      </c>
      <c r="G32" s="36"/>
    </row>
    <row r="33" spans="1:5" ht="15.75">
      <c r="A33" s="57" t="s">
        <v>144</v>
      </c>
      <c r="B33" s="77" t="s">
        <v>409</v>
      </c>
      <c r="C33" s="84">
        <f>C34</f>
        <v>230000</v>
      </c>
      <c r="D33" s="84">
        <f>D34</f>
        <v>230000</v>
      </c>
      <c r="E33" s="84">
        <f>E34</f>
        <v>220000</v>
      </c>
    </row>
    <row r="34" spans="1:5" ht="15.75">
      <c r="A34" s="55" t="s">
        <v>143</v>
      </c>
      <c r="B34" s="71" t="s">
        <v>77</v>
      </c>
      <c r="C34" s="112">
        <f>'Пр. 9'!G63</f>
        <v>230000</v>
      </c>
      <c r="D34" s="112">
        <f>Пр.10!G50</f>
        <v>230000</v>
      </c>
      <c r="E34" s="112">
        <f>Пр.10!H50</f>
        <v>220000</v>
      </c>
    </row>
    <row r="35" spans="1:5" s="146" customFormat="1" ht="15.75">
      <c r="A35" s="439" t="s">
        <v>141</v>
      </c>
      <c r="B35" s="142" t="s">
        <v>401</v>
      </c>
      <c r="C35" s="440">
        <f>C36</f>
        <v>9401568.5399999991</v>
      </c>
      <c r="D35" s="440">
        <f t="shared" ref="D35" si="3">D36</f>
        <v>6260301.5800000001</v>
      </c>
      <c r="E35" s="440">
        <f t="shared" ref="E35" si="4">E36</f>
        <v>6250301.5800000001</v>
      </c>
    </row>
    <row r="36" spans="1:5" s="146" customFormat="1" ht="15.75">
      <c r="A36" s="441" t="s">
        <v>142</v>
      </c>
      <c r="B36" s="442" t="s">
        <v>78</v>
      </c>
      <c r="C36" s="443">
        <f>'Пр. 9'!G65</f>
        <v>9401568.5399999991</v>
      </c>
      <c r="D36" s="443">
        <f>Пр.10!G54</f>
        <v>6260301.5800000001</v>
      </c>
      <c r="E36" s="443">
        <f>Пр.10!H54</f>
        <v>6250301.5800000001</v>
      </c>
    </row>
    <row r="37" spans="1:5" ht="15.75">
      <c r="A37" s="133">
        <v>1100</v>
      </c>
      <c r="B37" s="77" t="s">
        <v>403</v>
      </c>
      <c r="C37" s="84">
        <f>C38</f>
        <v>100000</v>
      </c>
      <c r="D37" s="84">
        <f t="shared" ref="D37" si="5">D38</f>
        <v>100000</v>
      </c>
      <c r="E37" s="84">
        <f t="shared" ref="E37" si="6">E38</f>
        <v>100000</v>
      </c>
    </row>
    <row r="38" spans="1:5" ht="31.5">
      <c r="A38" s="216">
        <v>1105</v>
      </c>
      <c r="B38" s="71" t="s">
        <v>402</v>
      </c>
      <c r="C38" s="112">
        <f>'Пр. 9'!G83</f>
        <v>100000</v>
      </c>
      <c r="D38" s="112">
        <f>Пр.10!G70</f>
        <v>100000</v>
      </c>
      <c r="E38" s="112">
        <f>Пр.10!H70</f>
        <v>100000</v>
      </c>
    </row>
    <row r="39" spans="1:5" ht="14.25" customHeight="1" thickBot="1">
      <c r="A39" s="119"/>
      <c r="B39" s="44"/>
      <c r="C39" s="224"/>
      <c r="D39" s="224"/>
      <c r="E39" s="224"/>
    </row>
    <row r="40" spans="1:5" s="388" customFormat="1" ht="16.5" thickBot="1">
      <c r="A40" s="444"/>
      <c r="B40" s="445" t="s">
        <v>146</v>
      </c>
      <c r="C40" s="446">
        <f>C14+C20+C22+C25+C29+C33+C35+C37</f>
        <v>27001476.82</v>
      </c>
      <c r="D40" s="446">
        <f>D14+D20+D22+D25+D29+D33+D35+D37</f>
        <v>17470000</v>
      </c>
      <c r="E40" s="446">
        <f>E14+E20+E22+E25+E29+E33+E35+E37</f>
        <v>17450000</v>
      </c>
    </row>
    <row r="41" spans="1:5" ht="15" customHeight="1">
      <c r="A41" s="122"/>
      <c r="B41" s="61"/>
      <c r="C41" s="123"/>
      <c r="D41" s="123"/>
      <c r="E41" s="123"/>
    </row>
    <row r="42" spans="1:5" ht="15" customHeight="1">
      <c r="A42" s="122"/>
      <c r="B42" s="61"/>
      <c r="C42" s="123"/>
      <c r="D42" s="123"/>
      <c r="E42" s="123"/>
    </row>
    <row r="43" spans="1:5" ht="15" customHeight="1">
      <c r="A43" s="122"/>
      <c r="B43" s="61"/>
      <c r="C43" s="123"/>
      <c r="D43" s="123"/>
      <c r="E43" s="123"/>
    </row>
    <row r="44" spans="1:5" ht="15" customHeight="1">
      <c r="A44" s="122"/>
      <c r="B44" s="61"/>
      <c r="C44" s="123"/>
      <c r="D44" s="123"/>
      <c r="E44" s="123"/>
    </row>
    <row r="45" spans="1:5" ht="15" customHeight="1">
      <c r="A45" s="122"/>
      <c r="B45" s="61"/>
      <c r="C45" s="123"/>
      <c r="D45" s="123"/>
      <c r="E45" s="123"/>
    </row>
    <row r="46" spans="1:5" ht="15" customHeight="1">
      <c r="A46" s="122"/>
      <c r="B46" s="61"/>
      <c r="C46" s="123"/>
      <c r="D46" s="123"/>
      <c r="E46" s="123"/>
    </row>
    <row r="47" spans="1:5" ht="15" customHeight="1">
      <c r="A47" s="122"/>
      <c r="B47" s="61"/>
      <c r="C47" s="124"/>
      <c r="D47" s="124"/>
      <c r="E47" s="124"/>
    </row>
    <row r="48" spans="1:5" ht="15.75">
      <c r="A48" s="125"/>
      <c r="B48" s="126"/>
      <c r="C48" s="127"/>
      <c r="D48" s="127"/>
      <c r="E48" s="127"/>
    </row>
    <row r="49" spans="1:5" ht="15.75">
      <c r="A49" s="125"/>
      <c r="B49" s="126"/>
      <c r="C49" s="127"/>
      <c r="D49" s="127"/>
      <c r="E49" s="127"/>
    </row>
    <row r="50" spans="1:5" ht="15.75">
      <c r="A50" s="125"/>
      <c r="B50" s="126"/>
      <c r="C50" s="127"/>
      <c r="D50" s="127"/>
      <c r="E50" s="127"/>
    </row>
    <row r="51" spans="1:5" ht="15.75">
      <c r="A51" s="116"/>
      <c r="B51" s="115"/>
      <c r="C51" s="128"/>
      <c r="D51" s="128"/>
      <c r="E51" s="128"/>
    </row>
    <row r="52" spans="1:5" ht="15.75">
      <c r="A52" s="116"/>
      <c r="B52" s="115"/>
      <c r="C52" s="128"/>
      <c r="D52" s="128"/>
      <c r="E52" s="128"/>
    </row>
    <row r="53" spans="1:5" ht="15.75">
      <c r="A53" s="116"/>
      <c r="B53" s="115"/>
      <c r="C53" s="128"/>
      <c r="D53" s="128"/>
      <c r="E53" s="128"/>
    </row>
    <row r="54" spans="1:5" ht="15.75">
      <c r="A54" s="116"/>
      <c r="B54" s="115"/>
      <c r="C54" s="128"/>
      <c r="D54" s="128"/>
      <c r="E54" s="128"/>
    </row>
    <row r="55" spans="1:5" ht="15.75">
      <c r="A55" s="116"/>
      <c r="B55" s="115"/>
      <c r="C55" s="128"/>
      <c r="D55" s="128"/>
      <c r="E55" s="128"/>
    </row>
    <row r="56" spans="1:5" ht="15.75">
      <c r="A56" s="116"/>
      <c r="B56" s="115"/>
      <c r="C56" s="128"/>
      <c r="D56" s="128"/>
      <c r="E56" s="128"/>
    </row>
    <row r="57" spans="1:5" ht="15.75">
      <c r="A57" s="116"/>
      <c r="B57" s="115"/>
      <c r="C57" s="128"/>
      <c r="D57" s="128"/>
      <c r="E57" s="128"/>
    </row>
    <row r="58" spans="1:5" ht="15.75">
      <c r="A58" s="116"/>
      <c r="B58" s="115"/>
      <c r="C58" s="128"/>
      <c r="D58" s="128"/>
      <c r="E58" s="128"/>
    </row>
    <row r="59" spans="1:5" ht="15.75">
      <c r="A59" s="116"/>
      <c r="B59" s="115"/>
      <c r="C59" s="128"/>
      <c r="D59" s="128"/>
      <c r="E59" s="128"/>
    </row>
    <row r="60" spans="1:5" ht="15.75">
      <c r="A60" s="116"/>
      <c r="B60" s="115"/>
      <c r="C60" s="128"/>
      <c r="D60" s="128"/>
      <c r="E60" s="128"/>
    </row>
    <row r="61" spans="1:5" ht="15.75">
      <c r="A61" s="116"/>
      <c r="B61" s="115"/>
      <c r="C61" s="128"/>
      <c r="D61" s="128"/>
      <c r="E61" s="128"/>
    </row>
    <row r="62" spans="1:5" ht="15.75">
      <c r="A62" s="116"/>
      <c r="B62" s="115"/>
      <c r="C62" s="128"/>
      <c r="D62" s="128"/>
      <c r="E62" s="128"/>
    </row>
    <row r="63" spans="1:5" ht="15.75">
      <c r="A63" s="116"/>
      <c r="B63" s="115"/>
      <c r="C63" s="128"/>
      <c r="D63" s="128"/>
      <c r="E63" s="128"/>
    </row>
    <row r="64" spans="1:5" ht="15.75">
      <c r="A64" s="116"/>
      <c r="B64" s="115"/>
      <c r="C64" s="128"/>
      <c r="D64" s="128"/>
      <c r="E64" s="128"/>
    </row>
    <row r="65" spans="1:5" ht="15.75">
      <c r="A65" s="116"/>
      <c r="B65" s="115"/>
      <c r="C65" s="128"/>
      <c r="D65" s="128"/>
      <c r="E65" s="128"/>
    </row>
    <row r="66" spans="1:5" ht="15.75">
      <c r="A66" s="116"/>
      <c r="B66" s="115"/>
      <c r="C66" s="128"/>
      <c r="D66" s="128"/>
      <c r="E66" s="128"/>
    </row>
    <row r="67" spans="1:5" ht="15.75">
      <c r="A67" s="116"/>
      <c r="B67" s="115"/>
      <c r="C67" s="128"/>
      <c r="D67" s="128"/>
      <c r="E67" s="128"/>
    </row>
    <row r="68" spans="1:5" ht="15.75">
      <c r="A68" s="116"/>
      <c r="B68" s="115"/>
      <c r="C68" s="128"/>
      <c r="D68" s="128"/>
      <c r="E68" s="128"/>
    </row>
    <row r="69" spans="1:5" ht="15.75">
      <c r="A69" s="116"/>
      <c r="B69" s="115"/>
      <c r="C69" s="128"/>
      <c r="D69" s="128"/>
      <c r="E69" s="128"/>
    </row>
    <row r="70" spans="1:5" ht="15.75">
      <c r="A70" s="116"/>
      <c r="B70" s="115"/>
      <c r="C70" s="128"/>
      <c r="D70" s="128"/>
      <c r="E70" s="128"/>
    </row>
    <row r="71" spans="1:5" ht="15.75">
      <c r="A71" s="116"/>
      <c r="B71" s="115"/>
      <c r="C71" s="128"/>
      <c r="D71" s="128"/>
      <c r="E71" s="128"/>
    </row>
    <row r="72" spans="1:5" ht="15.75">
      <c r="A72" s="116"/>
      <c r="B72" s="115"/>
      <c r="C72" s="128"/>
      <c r="D72" s="128"/>
      <c r="E72" s="128"/>
    </row>
    <row r="73" spans="1:5" ht="15.75">
      <c r="A73" s="117"/>
      <c r="B73" s="115"/>
      <c r="C73" s="117"/>
      <c r="D73" s="117"/>
      <c r="E73" s="117"/>
    </row>
    <row r="74" spans="1:5" ht="15.75">
      <c r="A74" s="117"/>
      <c r="B74" s="115"/>
      <c r="C74" s="117"/>
      <c r="D74" s="117"/>
      <c r="E74" s="117"/>
    </row>
    <row r="75" spans="1:5" ht="15.75">
      <c r="A75" s="117"/>
      <c r="B75" s="115"/>
      <c r="C75" s="117"/>
      <c r="D75" s="117"/>
      <c r="E75" s="117"/>
    </row>
    <row r="76" spans="1:5" ht="15.75">
      <c r="A76" s="117"/>
      <c r="B76" s="115"/>
      <c r="C76" s="117"/>
      <c r="D76" s="117"/>
      <c r="E76" s="117"/>
    </row>
    <row r="77" spans="1:5" ht="15.75">
      <c r="A77" s="117"/>
      <c r="B77" s="115"/>
      <c r="C77" s="117"/>
      <c r="D77" s="117"/>
      <c r="E77" s="117"/>
    </row>
    <row r="78" spans="1:5" ht="15.75">
      <c r="A78" s="117"/>
      <c r="B78" s="115"/>
      <c r="C78" s="117"/>
      <c r="D78" s="117"/>
      <c r="E78" s="117"/>
    </row>
    <row r="79" spans="1:5" ht="15.75">
      <c r="A79" s="117"/>
      <c r="B79" s="115"/>
      <c r="C79" s="117"/>
      <c r="D79" s="117"/>
      <c r="E79" s="117"/>
    </row>
    <row r="80" spans="1:5" ht="15.75">
      <c r="A80" s="117"/>
      <c r="B80" s="115"/>
      <c r="C80" s="117"/>
      <c r="D80" s="117"/>
      <c r="E80" s="117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11" sqref="B11:D11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490" t="s">
        <v>203</v>
      </c>
      <c r="C1" s="490"/>
      <c r="D1" s="490"/>
    </row>
    <row r="2" spans="1:4" ht="15.75">
      <c r="B2" s="514" t="s">
        <v>33</v>
      </c>
      <c r="C2" s="514"/>
      <c r="D2" s="514"/>
    </row>
    <row r="3" spans="1:4" ht="15.75">
      <c r="B3" s="514" t="s">
        <v>110</v>
      </c>
      <c r="C3" s="514"/>
      <c r="D3" s="514"/>
    </row>
    <row r="4" spans="1:4" ht="15.75">
      <c r="B4" s="514" t="s">
        <v>27</v>
      </c>
      <c r="C4" s="514"/>
      <c r="D4" s="514"/>
    </row>
    <row r="5" spans="1:4" ht="13.5" customHeight="1">
      <c r="B5" s="514" t="s">
        <v>28</v>
      </c>
      <c r="C5" s="514"/>
      <c r="D5" s="514"/>
    </row>
    <row r="6" spans="1:4" ht="15.75">
      <c r="B6" s="514" t="s">
        <v>461</v>
      </c>
      <c r="C6" s="514"/>
      <c r="D6" s="514"/>
    </row>
    <row r="8" spans="1:4" ht="32.25" customHeight="1">
      <c r="A8" s="527" t="s">
        <v>458</v>
      </c>
      <c r="B8" s="527"/>
      <c r="C8" s="528"/>
      <c r="D8" s="528"/>
    </row>
    <row r="10" spans="1:4" ht="31.5" customHeight="1">
      <c r="A10" s="6" t="s">
        <v>91</v>
      </c>
      <c r="B10" s="509" t="s">
        <v>92</v>
      </c>
      <c r="C10" s="510"/>
      <c r="D10" s="511"/>
    </row>
    <row r="11" spans="1:4" ht="15.75">
      <c r="A11" s="6"/>
      <c r="B11" s="82" t="s">
        <v>248</v>
      </c>
      <c r="C11" s="82" t="s">
        <v>360</v>
      </c>
      <c r="D11" s="82" t="s">
        <v>445</v>
      </c>
    </row>
    <row r="12" spans="1:4" ht="47.25">
      <c r="A12" s="7" t="s">
        <v>93</v>
      </c>
      <c r="B12" s="16">
        <v>0</v>
      </c>
      <c r="C12" s="16">
        <v>0</v>
      </c>
      <c r="D12" s="16">
        <v>0</v>
      </c>
    </row>
    <row r="13" spans="1:4" ht="15.75">
      <c r="A13" s="8" t="s">
        <v>94</v>
      </c>
      <c r="B13" s="17">
        <v>0</v>
      </c>
      <c r="C13" s="17">
        <v>0</v>
      </c>
      <c r="D13" s="17">
        <v>0</v>
      </c>
    </row>
    <row r="14" spans="1:4" ht="15.75">
      <c r="A14" s="8" t="s">
        <v>95</v>
      </c>
      <c r="B14" s="17">
        <v>0</v>
      </c>
      <c r="C14" s="17">
        <v>0</v>
      </c>
      <c r="D14" s="17">
        <v>0</v>
      </c>
    </row>
    <row r="15" spans="1:4" ht="31.5">
      <c r="A15" s="7" t="s">
        <v>96</v>
      </c>
      <c r="B15" s="16">
        <v>0</v>
      </c>
      <c r="C15" s="16">
        <v>0</v>
      </c>
      <c r="D15" s="16">
        <v>0</v>
      </c>
    </row>
    <row r="16" spans="1:4" ht="15.75">
      <c r="A16" s="8" t="s">
        <v>95</v>
      </c>
      <c r="B16" s="17">
        <v>0</v>
      </c>
      <c r="C16" s="17">
        <v>0</v>
      </c>
      <c r="D16" s="17">
        <v>0</v>
      </c>
    </row>
    <row r="17" spans="1:4" ht="15.75">
      <c r="A17" s="7" t="s">
        <v>97</v>
      </c>
      <c r="B17" s="16">
        <v>0</v>
      </c>
      <c r="C17" s="16">
        <v>0</v>
      </c>
      <c r="D17" s="16">
        <v>0</v>
      </c>
    </row>
    <row r="18" spans="1:4" ht="15.75">
      <c r="A18" s="8" t="s">
        <v>94</v>
      </c>
      <c r="B18" s="17">
        <v>0</v>
      </c>
      <c r="C18" s="17">
        <v>0</v>
      </c>
      <c r="D18" s="17">
        <v>0</v>
      </c>
    </row>
    <row r="19" spans="1:4" ht="15.75">
      <c r="A19" s="8" t="s">
        <v>95</v>
      </c>
      <c r="B19" s="17">
        <v>0</v>
      </c>
      <c r="C19" s="17">
        <v>0</v>
      </c>
      <c r="D19" s="17">
        <v>0</v>
      </c>
    </row>
    <row r="20" spans="1:4" ht="47.25">
      <c r="A20" s="7" t="s">
        <v>98</v>
      </c>
      <c r="B20" s="16">
        <v>0</v>
      </c>
      <c r="C20" s="16">
        <v>0</v>
      </c>
      <c r="D20" s="16">
        <v>0</v>
      </c>
    </row>
    <row r="21" spans="1:4" ht="31.5">
      <c r="A21" s="8" t="s">
        <v>99</v>
      </c>
      <c r="B21" s="17">
        <v>0</v>
      </c>
      <c r="C21" s="21">
        <v>0</v>
      </c>
      <c r="D21" s="21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opLeftCell="A4" workbookViewId="0">
      <selection activeCell="A9" sqref="A9:H9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490" t="s">
        <v>202</v>
      </c>
      <c r="F1" s="490"/>
      <c r="G1" s="490"/>
      <c r="H1" s="490"/>
    </row>
    <row r="2" spans="1:8" ht="15.75">
      <c r="E2" s="514" t="s">
        <v>33</v>
      </c>
      <c r="F2" s="514"/>
      <c r="G2" s="514"/>
      <c r="H2" s="514"/>
    </row>
    <row r="3" spans="1:8" ht="15.75">
      <c r="E3" s="514" t="s">
        <v>110</v>
      </c>
      <c r="F3" s="514"/>
      <c r="G3" s="514"/>
      <c r="H3" s="514"/>
    </row>
    <row r="4" spans="1:8" ht="15.75">
      <c r="E4" s="514" t="s">
        <v>27</v>
      </c>
      <c r="F4" s="514"/>
      <c r="G4" s="514"/>
      <c r="H4" s="514"/>
    </row>
    <row r="5" spans="1:8" ht="15.75">
      <c r="E5" s="514" t="s">
        <v>28</v>
      </c>
      <c r="F5" s="514"/>
      <c r="G5" s="514"/>
      <c r="H5" s="514"/>
    </row>
    <row r="6" spans="1:8" ht="15.75">
      <c r="E6" s="514" t="s">
        <v>461</v>
      </c>
      <c r="F6" s="514"/>
      <c r="G6" s="514"/>
      <c r="H6" s="514"/>
    </row>
    <row r="8" spans="1:8" ht="63" customHeight="1">
      <c r="A8" s="487" t="s">
        <v>459</v>
      </c>
      <c r="B8" s="528"/>
      <c r="C8" s="528"/>
      <c r="D8" s="528"/>
      <c r="E8" s="528"/>
      <c r="F8" s="528"/>
      <c r="G8" s="528"/>
      <c r="H8" s="528"/>
    </row>
    <row r="9" spans="1:8" ht="30.75" customHeight="1">
      <c r="A9" s="487" t="s">
        <v>502</v>
      </c>
      <c r="B9" s="487"/>
      <c r="C9" s="487"/>
      <c r="D9" s="487"/>
      <c r="E9" s="487"/>
      <c r="F9" s="487"/>
      <c r="G9" s="487"/>
      <c r="H9" s="528"/>
    </row>
    <row r="11" spans="1:8" ht="63" customHeight="1">
      <c r="A11" s="536" t="s">
        <v>107</v>
      </c>
      <c r="B11" s="536" t="s">
        <v>100</v>
      </c>
      <c r="C11" s="536" t="s">
        <v>106</v>
      </c>
      <c r="D11" s="27" t="s">
        <v>105</v>
      </c>
      <c r="E11" s="536" t="s">
        <v>104</v>
      </c>
      <c r="F11" s="536" t="s">
        <v>103</v>
      </c>
      <c r="G11" s="536" t="s">
        <v>102</v>
      </c>
      <c r="H11" s="536"/>
    </row>
    <row r="12" spans="1:8" ht="47.25">
      <c r="A12" s="536"/>
      <c r="B12" s="536"/>
      <c r="C12" s="536"/>
      <c r="D12" s="27" t="s">
        <v>101</v>
      </c>
      <c r="E12" s="536"/>
      <c r="F12" s="536"/>
      <c r="G12" s="536"/>
      <c r="H12" s="536"/>
    </row>
    <row r="13" spans="1:8" ht="15.75">
      <c r="A13" s="26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537">
        <v>7</v>
      </c>
      <c r="H13" s="537"/>
    </row>
    <row r="14" spans="1:8" ht="15.75">
      <c r="A14" s="26"/>
      <c r="B14" s="26"/>
      <c r="C14" s="26"/>
      <c r="D14" s="26"/>
      <c r="E14" s="26"/>
      <c r="F14" s="26"/>
      <c r="G14" s="537"/>
      <c r="H14" s="538"/>
    </row>
    <row r="16" spans="1:8" ht="47.25" customHeight="1">
      <c r="A16" s="487" t="s">
        <v>460</v>
      </c>
      <c r="B16" s="487"/>
      <c r="C16" s="487"/>
      <c r="D16" s="487"/>
      <c r="E16" s="487"/>
      <c r="F16" s="487"/>
      <c r="G16" s="487"/>
      <c r="H16" s="528"/>
    </row>
    <row r="18" spans="1:8" ht="68.25" customHeight="1">
      <c r="A18" s="529" t="s">
        <v>126</v>
      </c>
      <c r="B18" s="529"/>
      <c r="C18" s="529"/>
      <c r="D18" s="536" t="s">
        <v>125</v>
      </c>
      <c r="E18" s="536"/>
      <c r="F18" s="536"/>
      <c r="G18" s="536"/>
      <c r="H18" s="536"/>
    </row>
    <row r="19" spans="1:8" ht="15.75" customHeight="1">
      <c r="A19" s="529"/>
      <c r="B19" s="529"/>
      <c r="C19" s="529"/>
      <c r="D19" s="271" t="s">
        <v>248</v>
      </c>
      <c r="E19" s="530" t="s">
        <v>360</v>
      </c>
      <c r="F19" s="531"/>
      <c r="G19" s="529" t="s">
        <v>445</v>
      </c>
      <c r="H19" s="529"/>
    </row>
    <row r="20" spans="1:8" ht="50.25" customHeight="1">
      <c r="A20" s="533" t="s">
        <v>108</v>
      </c>
      <c r="B20" s="534"/>
      <c r="C20" s="535"/>
      <c r="D20" s="32">
        <v>0</v>
      </c>
      <c r="E20" s="532">
        <v>0</v>
      </c>
      <c r="F20" s="532"/>
      <c r="G20" s="532">
        <v>0</v>
      </c>
      <c r="H20" s="532"/>
    </row>
  </sheetData>
  <mergeCells count="25">
    <mergeCell ref="E6:H6"/>
    <mergeCell ref="E1:H1"/>
    <mergeCell ref="E2:H2"/>
    <mergeCell ref="E3:H3"/>
    <mergeCell ref="E4:H4"/>
    <mergeCell ref="E5:H5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G19:H19"/>
    <mergeCell ref="E19:F19"/>
    <mergeCell ref="E20:F20"/>
    <mergeCell ref="G20:H20"/>
    <mergeCell ref="A16:H16"/>
    <mergeCell ref="A20:C20"/>
    <mergeCell ref="A19:C19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C13" sqref="C13"/>
    </sheetView>
  </sheetViews>
  <sheetFormatPr defaultRowHeight="18.75"/>
  <cols>
    <col min="1" max="1" width="23.7109375" style="210" customWidth="1"/>
    <col min="2" max="2" width="26.42578125" style="210" customWidth="1"/>
    <col min="3" max="3" width="19.140625" customWidth="1"/>
  </cols>
  <sheetData>
    <row r="2" spans="1:3" ht="77.25" customHeight="1">
      <c r="A2" s="539" t="s">
        <v>362</v>
      </c>
      <c r="B2" s="539"/>
    </row>
    <row r="3" spans="1:3">
      <c r="A3" s="210" t="s">
        <v>248</v>
      </c>
      <c r="B3" s="210" t="s">
        <v>360</v>
      </c>
    </row>
    <row r="5" spans="1:3">
      <c r="A5" s="213">
        <f>Пр.10!G15+Пр.10!G18+Пр.10!G19+Пр.10!G24+Пр.10!G26+Пр.10!G27+Пр.10!G34+Пр.10!G48+Пр.10!G49+Пр.10!G57+Пр.10!G59+Пр.10!G60+Пр.10!G71+Пр.10!G73</f>
        <v>12973383.42</v>
      </c>
      <c r="B5" s="213">
        <f>Пр.10!H15+Пр.10!H18+Пр.10!H19+Пр.10!H24+Пр.10!H26+Пр.10!H27+Пр.10!H34+Пр.10!H48+Пр.10!H49+Пр.10!H57+Пр.10!H59+Пр.10!H60+Пр.10!H71+Пр.10!H73</f>
        <v>12927092.140000001</v>
      </c>
    </row>
    <row r="7" spans="1:3">
      <c r="A7" s="211">
        <v>2.5000000000000001E-2</v>
      </c>
      <c r="B7" s="212">
        <v>0.05</v>
      </c>
      <c r="C7" s="146" t="s">
        <v>421</v>
      </c>
    </row>
    <row r="8" spans="1:3">
      <c r="C8" s="146"/>
    </row>
    <row r="9" spans="1:3">
      <c r="A9" s="539" t="s">
        <v>363</v>
      </c>
      <c r="B9" s="539"/>
      <c r="C9" s="146"/>
    </row>
    <row r="10" spans="1:3">
      <c r="C10" s="146"/>
    </row>
    <row r="11" spans="1:3">
      <c r="A11" s="213">
        <f>A5*A7</f>
        <v>324334.58550000004</v>
      </c>
      <c r="B11" s="213">
        <f>B5*B7</f>
        <v>646354.60700000008</v>
      </c>
      <c r="C11" s="146" t="s">
        <v>419</v>
      </c>
    </row>
    <row r="12" spans="1:3">
      <c r="A12" s="232">
        <v>330000</v>
      </c>
      <c r="B12" s="232">
        <v>650000</v>
      </c>
      <c r="C12" s="146" t="s">
        <v>420</v>
      </c>
    </row>
    <row r="14" spans="1:3" ht="37.5">
      <c r="A14" s="227" t="s">
        <v>418</v>
      </c>
    </row>
    <row r="15" spans="1:3">
      <c r="A15" s="227">
        <v>2020</v>
      </c>
      <c r="B15" s="227">
        <v>2021</v>
      </c>
      <c r="C15" s="230">
        <v>2022</v>
      </c>
    </row>
    <row r="16" spans="1:3">
      <c r="A16" s="231">
        <f>'Пр. 2'!C86-'Пр. 9'!G86</f>
        <v>-1588976.8599999994</v>
      </c>
      <c r="B16" s="229">
        <f>'Пр. 2'!D86-Пр.10!G74-у.у!A12</f>
        <v>0</v>
      </c>
      <c r="C16" s="229">
        <f>'Пр. 2'!E86-Пр.10!H74-B12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63"/>
  <sheetViews>
    <sheetView workbookViewId="0">
      <selection activeCell="G2" sqref="G2"/>
    </sheetView>
  </sheetViews>
  <sheetFormatPr defaultRowHeight="15.75"/>
  <cols>
    <col min="1" max="1" width="53.28515625" style="330" customWidth="1"/>
    <col min="2" max="2" width="22.140625" style="330" customWidth="1"/>
    <col min="3" max="3" width="22.140625" style="330" hidden="1" customWidth="1"/>
    <col min="4" max="4" width="10.7109375" style="322" hidden="1" customWidth="1"/>
    <col min="5" max="5" width="20.140625" style="331" customWidth="1"/>
    <col min="6" max="6" width="5.42578125" style="332" customWidth="1"/>
    <col min="7" max="7" width="24.28515625" style="324" customWidth="1"/>
    <col min="8" max="8" width="20.7109375" style="285" customWidth="1"/>
    <col min="9" max="9" width="9.140625" style="284" customWidth="1"/>
    <col min="10" max="10" width="16" style="194" customWidth="1"/>
    <col min="11" max="11" width="16" style="289" customWidth="1"/>
    <col min="12" max="12" width="13.5703125" style="194" customWidth="1"/>
  </cols>
  <sheetData>
    <row r="1" spans="1:12" ht="25.5">
      <c r="G1" s="473" t="s">
        <v>495</v>
      </c>
      <c r="H1" s="473"/>
    </row>
    <row r="2" spans="1:12" ht="51.75" customHeight="1">
      <c r="A2" s="485" t="s">
        <v>446</v>
      </c>
      <c r="B2" s="485"/>
      <c r="C2" s="486" t="s">
        <v>494</v>
      </c>
      <c r="D2" s="486"/>
      <c r="E2" s="456" t="s">
        <v>549</v>
      </c>
      <c r="F2" s="333"/>
      <c r="G2" s="323" t="s">
        <v>493</v>
      </c>
      <c r="H2" s="321" t="s">
        <v>482</v>
      </c>
      <c r="I2" s="288"/>
      <c r="J2" s="194" t="s">
        <v>484</v>
      </c>
      <c r="L2" s="194" t="s">
        <v>485</v>
      </c>
    </row>
    <row r="3" spans="1:12">
      <c r="B3" s="334"/>
      <c r="C3" s="334"/>
      <c r="D3" s="335"/>
    </row>
    <row r="4" spans="1:12" s="252" customFormat="1" ht="21">
      <c r="A4" s="336" t="s">
        <v>477</v>
      </c>
      <c r="B4" s="277"/>
      <c r="C4" s="337"/>
      <c r="D4" s="322"/>
      <c r="E4" s="337">
        <f>E6+E24++E8+E37</f>
        <v>5100000</v>
      </c>
      <c r="F4" s="332"/>
      <c r="G4" s="280">
        <f>G6+G24++G8+G37</f>
        <v>3550000</v>
      </c>
      <c r="H4" s="280">
        <f>H6+H24++H8+H37</f>
        <v>4550000</v>
      </c>
      <c r="I4" s="284"/>
      <c r="J4" s="276"/>
      <c r="K4" s="289"/>
      <c r="L4" s="276"/>
    </row>
    <row r="5" spans="1:12">
      <c r="A5" s="277"/>
      <c r="B5" s="277"/>
      <c r="C5" s="278"/>
      <c r="E5" s="278"/>
      <c r="G5" s="281"/>
      <c r="H5" s="281"/>
      <c r="J5" s="276"/>
      <c r="L5" s="276"/>
    </row>
    <row r="6" spans="1:12" s="274" customFormat="1">
      <c r="A6" s="338" t="s">
        <v>296</v>
      </c>
      <c r="B6" s="338"/>
      <c r="C6" s="339"/>
      <c r="D6" s="340"/>
      <c r="E6" s="339">
        <v>200000</v>
      </c>
      <c r="F6" s="341"/>
      <c r="G6" s="307">
        <v>200000</v>
      </c>
      <c r="H6" s="307">
        <v>200000</v>
      </c>
      <c r="I6" s="306"/>
      <c r="J6" s="308"/>
      <c r="K6" s="309"/>
      <c r="L6" s="308"/>
    </row>
    <row r="7" spans="1:12">
      <c r="A7" s="277"/>
      <c r="B7" s="277"/>
      <c r="C7" s="278"/>
      <c r="E7" s="278"/>
      <c r="G7" s="281"/>
      <c r="H7" s="281"/>
      <c r="J7" s="276"/>
      <c r="L7" s="276"/>
    </row>
    <row r="8" spans="1:12" s="274" customFormat="1">
      <c r="A8" s="338" t="s">
        <v>297</v>
      </c>
      <c r="B8" s="338"/>
      <c r="C8" s="339"/>
      <c r="D8" s="340"/>
      <c r="E8" s="339">
        <f>SUM(E9:E22)</f>
        <v>1320000</v>
      </c>
      <c r="F8" s="341"/>
      <c r="G8" s="307">
        <f>SUM(G9:G22)</f>
        <v>1150000</v>
      </c>
      <c r="H8" s="307">
        <f>SUM(H9:H22)</f>
        <v>1500000</v>
      </c>
      <c r="I8" s="306"/>
      <c r="J8" s="308"/>
      <c r="K8" s="309"/>
      <c r="L8" s="308"/>
    </row>
    <row r="9" spans="1:12" s="31" customFormat="1">
      <c r="A9" s="474" t="s">
        <v>352</v>
      </c>
      <c r="B9" s="277" t="s">
        <v>463</v>
      </c>
      <c r="C9" s="481"/>
      <c r="D9" s="322"/>
      <c r="E9" s="477">
        <v>200000</v>
      </c>
      <c r="F9" s="342"/>
      <c r="G9" s="484">
        <v>200000</v>
      </c>
      <c r="H9" s="478">
        <v>200000</v>
      </c>
      <c r="I9" s="287"/>
      <c r="J9" s="193"/>
      <c r="K9" s="291"/>
      <c r="L9" s="193"/>
    </row>
    <row r="10" spans="1:12" s="31" customFormat="1">
      <c r="A10" s="475"/>
      <c r="B10" s="277" t="s">
        <v>464</v>
      </c>
      <c r="C10" s="482"/>
      <c r="D10" s="322"/>
      <c r="E10" s="477"/>
      <c r="F10" s="342"/>
      <c r="G10" s="484"/>
      <c r="H10" s="479"/>
      <c r="I10" s="287"/>
      <c r="J10" s="193"/>
      <c r="K10" s="291"/>
      <c r="L10" s="193"/>
    </row>
    <row r="11" spans="1:12" s="31" customFormat="1">
      <c r="A11" s="475"/>
      <c r="B11" s="277" t="s">
        <v>354</v>
      </c>
      <c r="C11" s="482"/>
      <c r="D11" s="322"/>
      <c r="E11" s="477"/>
      <c r="F11" s="342"/>
      <c r="G11" s="484"/>
      <c r="H11" s="479"/>
      <c r="I11" s="287"/>
      <c r="J11" s="193"/>
      <c r="K11" s="291"/>
      <c r="L11" s="193"/>
    </row>
    <row r="12" spans="1:12" s="31" customFormat="1">
      <c r="A12" s="475"/>
      <c r="B12" s="277" t="s">
        <v>465</v>
      </c>
      <c r="C12" s="482"/>
      <c r="D12" s="322"/>
      <c r="E12" s="477"/>
      <c r="F12" s="342"/>
      <c r="G12" s="484"/>
      <c r="H12" s="479"/>
      <c r="I12" s="287"/>
      <c r="J12" s="193"/>
      <c r="K12" s="291"/>
      <c r="L12" s="193"/>
    </row>
    <row r="13" spans="1:12" s="31" customFormat="1">
      <c r="A13" s="475"/>
      <c r="B13" s="277" t="s">
        <v>466</v>
      </c>
      <c r="C13" s="482"/>
      <c r="D13" s="322"/>
      <c r="E13" s="477"/>
      <c r="F13" s="342"/>
      <c r="G13" s="484"/>
      <c r="H13" s="479"/>
      <c r="I13" s="287"/>
      <c r="J13" s="193"/>
      <c r="K13" s="291"/>
      <c r="L13" s="193"/>
    </row>
    <row r="14" spans="1:12">
      <c r="A14" s="476"/>
      <c r="B14" s="277" t="s">
        <v>467</v>
      </c>
      <c r="C14" s="483"/>
      <c r="E14" s="477"/>
      <c r="G14" s="484"/>
      <c r="H14" s="480"/>
      <c r="J14" s="276"/>
      <c r="L14" s="276"/>
    </row>
    <row r="15" spans="1:12">
      <c r="A15" s="343" t="s">
        <v>298</v>
      </c>
      <c r="B15" s="277"/>
      <c r="C15" s="344"/>
      <c r="E15" s="344">
        <v>370000</v>
      </c>
      <c r="G15" s="329">
        <v>200000</v>
      </c>
      <c r="H15" s="317">
        <v>200000</v>
      </c>
      <c r="J15" s="276"/>
      <c r="L15" s="276"/>
    </row>
    <row r="16" spans="1:12">
      <c r="A16" s="277" t="s">
        <v>299</v>
      </c>
      <c r="B16" s="277"/>
      <c r="C16" s="278"/>
      <c r="E16" s="278">
        <v>150000</v>
      </c>
      <c r="G16" s="281">
        <v>150000</v>
      </c>
      <c r="H16" s="281">
        <v>150000</v>
      </c>
      <c r="J16" s="276"/>
      <c r="L16" s="276"/>
    </row>
    <row r="17" spans="1:12">
      <c r="A17" s="277" t="s">
        <v>468</v>
      </c>
      <c r="B17" s="277" t="s">
        <v>483</v>
      </c>
      <c r="C17" s="278"/>
      <c r="E17" s="278">
        <v>100000</v>
      </c>
      <c r="G17" s="281">
        <v>100000</v>
      </c>
      <c r="H17" s="281">
        <v>200000</v>
      </c>
      <c r="J17" s="276"/>
      <c r="L17" s="276"/>
    </row>
    <row r="18" spans="1:12">
      <c r="A18" s="277" t="s">
        <v>462</v>
      </c>
      <c r="B18" s="277"/>
      <c r="C18" s="278"/>
      <c r="E18" s="278">
        <v>50000</v>
      </c>
      <c r="G18" s="281">
        <v>50000</v>
      </c>
      <c r="H18" s="281">
        <v>50000</v>
      </c>
      <c r="J18" s="276"/>
      <c r="L18" s="276"/>
    </row>
    <row r="19" spans="1:12" ht="31.5">
      <c r="A19" s="277" t="s">
        <v>300</v>
      </c>
      <c r="B19" s="277"/>
      <c r="C19" s="278"/>
      <c r="E19" s="278">
        <v>250000</v>
      </c>
      <c r="G19" s="281">
        <v>250000</v>
      </c>
      <c r="H19" s="281">
        <v>200000</v>
      </c>
      <c r="J19" s="276"/>
      <c r="L19" s="276"/>
    </row>
    <row r="20" spans="1:12">
      <c r="A20" s="277" t="s">
        <v>469</v>
      </c>
      <c r="B20" s="277"/>
      <c r="C20" s="278"/>
      <c r="E20" s="278">
        <v>100000</v>
      </c>
      <c r="G20" s="281">
        <v>100000</v>
      </c>
      <c r="H20" s="281">
        <v>100000</v>
      </c>
      <c r="J20" s="276"/>
      <c r="L20" s="276"/>
    </row>
    <row r="21" spans="1:12" ht="31.5">
      <c r="A21" s="277" t="s">
        <v>478</v>
      </c>
      <c r="B21" s="277"/>
      <c r="C21" s="278"/>
      <c r="E21" s="278">
        <v>0</v>
      </c>
      <c r="G21" s="281">
        <v>0</v>
      </c>
      <c r="H21" s="281">
        <v>200000</v>
      </c>
      <c r="J21" s="276"/>
      <c r="L21" s="276"/>
    </row>
    <row r="22" spans="1:12">
      <c r="A22" s="277" t="s">
        <v>423</v>
      </c>
      <c r="B22" s="277"/>
      <c r="C22" s="278"/>
      <c r="E22" s="278">
        <v>100000</v>
      </c>
      <c r="G22" s="281">
        <v>100000</v>
      </c>
      <c r="H22" s="281">
        <v>200000</v>
      </c>
      <c r="J22" s="276"/>
      <c r="L22" s="276"/>
    </row>
    <row r="23" spans="1:12">
      <c r="A23" s="277"/>
      <c r="B23" s="277"/>
      <c r="C23" s="278"/>
      <c r="E23" s="278"/>
      <c r="G23" s="281"/>
      <c r="H23" s="281"/>
      <c r="J23" s="276"/>
      <c r="L23" s="276"/>
    </row>
    <row r="24" spans="1:12" s="274" customFormat="1">
      <c r="A24" s="338" t="s">
        <v>301</v>
      </c>
      <c r="B24" s="338"/>
      <c r="C24" s="345"/>
      <c r="D24" s="340"/>
      <c r="E24" s="345">
        <f>SUM(E26:E33)</f>
        <v>950000</v>
      </c>
      <c r="F24" s="341"/>
      <c r="G24" s="310">
        <f>SUM(G26:G33)</f>
        <v>700000</v>
      </c>
      <c r="H24" s="310">
        <f>SUM(H26:H33)</f>
        <v>750000</v>
      </c>
      <c r="I24" s="306"/>
      <c r="J24" s="308"/>
      <c r="K24" s="309"/>
      <c r="L24" s="308"/>
    </row>
    <row r="25" spans="1:12">
      <c r="A25" s="474" t="s">
        <v>471</v>
      </c>
      <c r="B25" s="277"/>
      <c r="C25" s="346"/>
      <c r="E25" s="346">
        <f>SUM(E26:E31)</f>
        <v>800000</v>
      </c>
      <c r="G25" s="283">
        <f>SUM(G26:G29)</f>
        <v>500000</v>
      </c>
      <c r="H25" s="283">
        <f>SUM(H26:H29)</f>
        <v>600000</v>
      </c>
      <c r="J25" s="276"/>
      <c r="L25" s="276"/>
    </row>
    <row r="26" spans="1:12">
      <c r="A26" s="475"/>
      <c r="B26" s="277" t="s">
        <v>354</v>
      </c>
      <c r="C26" s="278"/>
      <c r="E26" s="278">
        <v>250000</v>
      </c>
      <c r="G26" s="281">
        <v>250000</v>
      </c>
      <c r="H26" s="281">
        <v>250000</v>
      </c>
      <c r="J26" s="276"/>
      <c r="L26" s="276"/>
    </row>
    <row r="27" spans="1:12">
      <c r="A27" s="475"/>
      <c r="B27" s="277" t="s">
        <v>353</v>
      </c>
      <c r="C27" s="278"/>
      <c r="E27" s="278">
        <v>150000</v>
      </c>
      <c r="G27" s="281">
        <v>150000</v>
      </c>
      <c r="H27" s="281">
        <v>150000</v>
      </c>
      <c r="J27" s="276"/>
      <c r="L27" s="276"/>
    </row>
    <row r="28" spans="1:12">
      <c r="A28" s="475"/>
      <c r="B28" s="277" t="s">
        <v>470</v>
      </c>
      <c r="C28" s="278"/>
      <c r="E28" s="278">
        <v>100000</v>
      </c>
      <c r="G28" s="281">
        <v>0</v>
      </c>
      <c r="H28" s="281">
        <v>100000</v>
      </c>
      <c r="J28" s="276"/>
      <c r="L28" s="276"/>
    </row>
    <row r="29" spans="1:12" ht="20.25" customHeight="1">
      <c r="A29" s="475"/>
      <c r="B29" s="277" t="s">
        <v>356</v>
      </c>
      <c r="C29" s="278"/>
      <c r="E29" s="278">
        <v>100000</v>
      </c>
      <c r="G29" s="281">
        <v>100000</v>
      </c>
      <c r="H29" s="281">
        <v>100000</v>
      </c>
      <c r="J29" s="276"/>
      <c r="L29" s="276"/>
    </row>
    <row r="30" spans="1:12">
      <c r="A30" s="475"/>
      <c r="B30" s="277" t="s">
        <v>496</v>
      </c>
      <c r="C30" s="278"/>
      <c r="E30" s="278">
        <v>100000</v>
      </c>
      <c r="G30" s="281"/>
      <c r="H30" s="281"/>
      <c r="J30" s="318"/>
      <c r="L30" s="318"/>
    </row>
    <row r="31" spans="1:12">
      <c r="A31" s="476"/>
      <c r="B31" s="277" t="s">
        <v>497</v>
      </c>
      <c r="C31" s="278"/>
      <c r="E31" s="278">
        <v>100000</v>
      </c>
      <c r="G31" s="281"/>
      <c r="H31" s="281"/>
      <c r="J31" s="318"/>
      <c r="L31" s="318"/>
    </row>
    <row r="32" spans="1:12" ht="31.5">
      <c r="A32" s="277" t="s">
        <v>557</v>
      </c>
      <c r="B32" s="277"/>
      <c r="C32" s="278"/>
      <c r="E32" s="278">
        <v>50000</v>
      </c>
      <c r="G32" s="281">
        <v>100000</v>
      </c>
      <c r="H32" s="281">
        <v>50000</v>
      </c>
      <c r="J32" s="276"/>
      <c r="L32" s="276"/>
    </row>
    <row r="33" spans="1:12">
      <c r="A33" s="277" t="s">
        <v>469</v>
      </c>
      <c r="B33" s="277"/>
      <c r="C33" s="278"/>
      <c r="E33" s="278">
        <v>100000</v>
      </c>
      <c r="G33" s="281">
        <v>100000</v>
      </c>
      <c r="H33" s="281">
        <v>100000</v>
      </c>
      <c r="J33" s="276"/>
      <c r="L33" s="276"/>
    </row>
    <row r="34" spans="1:12">
      <c r="A34" s="277" t="s">
        <v>556</v>
      </c>
      <c r="B34" s="277"/>
      <c r="C34" s="278"/>
      <c r="E34" s="278"/>
      <c r="G34" s="281"/>
      <c r="H34" s="281"/>
      <c r="J34" s="470"/>
      <c r="L34" s="470"/>
    </row>
    <row r="35" spans="1:12">
      <c r="A35" s="381" t="s">
        <v>532</v>
      </c>
      <c r="B35" s="381"/>
      <c r="C35" s="382"/>
      <c r="D35" s="383"/>
      <c r="E35" s="382">
        <v>37500</v>
      </c>
      <c r="G35" s="281"/>
      <c r="H35" s="281"/>
      <c r="J35" s="276"/>
      <c r="L35" s="276"/>
    </row>
    <row r="36" spans="1:12">
      <c r="A36" s="277"/>
      <c r="B36" s="277"/>
      <c r="C36" s="278"/>
      <c r="E36" s="278"/>
      <c r="G36" s="281"/>
      <c r="H36" s="281"/>
      <c r="J36" s="380"/>
      <c r="L36" s="380"/>
    </row>
    <row r="37" spans="1:12" s="273" customFormat="1" ht="21">
      <c r="A37" s="336" t="s">
        <v>476</v>
      </c>
      <c r="B37" s="336"/>
      <c r="C37" s="337"/>
      <c r="D37" s="335"/>
      <c r="E37" s="337">
        <f>E39+E47+E51</f>
        <v>2630000</v>
      </c>
      <c r="F37" s="342"/>
      <c r="G37" s="280">
        <f>G39+G47+G51</f>
        <v>1500000</v>
      </c>
      <c r="H37" s="280">
        <f>H39+H47+H51</f>
        <v>2100000</v>
      </c>
      <c r="I37" s="287"/>
      <c r="J37" s="193"/>
      <c r="K37" s="291"/>
      <c r="L37" s="193"/>
    </row>
    <row r="38" spans="1:12" s="273" customFormat="1" ht="21">
      <c r="A38" s="347" t="s">
        <v>297</v>
      </c>
      <c r="B38" s="348"/>
      <c r="C38" s="349"/>
      <c r="D38" s="350"/>
      <c r="E38" s="349">
        <f>E39</f>
        <v>700000</v>
      </c>
      <c r="F38" s="351"/>
      <c r="G38" s="325">
        <f>G39</f>
        <v>500000</v>
      </c>
      <c r="H38" s="325">
        <f>H39</f>
        <v>500000</v>
      </c>
      <c r="I38" s="311"/>
      <c r="J38" s="312"/>
      <c r="K38" s="313"/>
      <c r="L38" s="312"/>
    </row>
    <row r="39" spans="1:12" s="274" customFormat="1">
      <c r="A39" s="352" t="s">
        <v>302</v>
      </c>
      <c r="B39" s="352"/>
      <c r="C39" s="353"/>
      <c r="D39" s="354"/>
      <c r="E39" s="353">
        <f>SUM(E40:E44)</f>
        <v>700000</v>
      </c>
      <c r="F39" s="355"/>
      <c r="G39" s="282">
        <f>SUM(G40:G44)</f>
        <v>500000</v>
      </c>
      <c r="H39" s="282">
        <f>SUM(H40:H44)</f>
        <v>500000</v>
      </c>
      <c r="I39" s="286"/>
      <c r="J39" s="279"/>
      <c r="K39" s="290"/>
      <c r="L39" s="279"/>
    </row>
    <row r="40" spans="1:12" ht="18.75" customHeight="1">
      <c r="A40" s="471" t="s">
        <v>480</v>
      </c>
      <c r="B40" s="277" t="s">
        <v>303</v>
      </c>
      <c r="C40" s="278"/>
      <c r="E40" s="278">
        <v>150000</v>
      </c>
      <c r="G40" s="281">
        <v>150000</v>
      </c>
      <c r="H40" s="281">
        <v>150000</v>
      </c>
      <c r="J40" s="276"/>
      <c r="L40" s="276"/>
    </row>
    <row r="41" spans="1:12" ht="18.75" customHeight="1">
      <c r="A41" s="472"/>
      <c r="B41" s="277" t="s">
        <v>355</v>
      </c>
      <c r="C41" s="278"/>
      <c r="E41" s="278">
        <v>200000</v>
      </c>
      <c r="G41" s="281">
        <v>200000</v>
      </c>
      <c r="H41" s="281">
        <v>200000</v>
      </c>
      <c r="J41" s="276"/>
      <c r="L41" s="276"/>
    </row>
    <row r="42" spans="1:12" ht="18.75" customHeight="1">
      <c r="A42" s="468"/>
      <c r="B42" s="277"/>
      <c r="C42" s="278"/>
      <c r="E42" s="278">
        <v>200000</v>
      </c>
      <c r="G42" s="281"/>
      <c r="H42" s="281"/>
      <c r="J42" s="470"/>
      <c r="L42" s="470"/>
    </row>
    <row r="43" spans="1:12">
      <c r="A43" s="277" t="s">
        <v>472</v>
      </c>
      <c r="B43" s="277"/>
      <c r="C43" s="278"/>
      <c r="E43" s="278">
        <v>50000</v>
      </c>
      <c r="G43" s="281">
        <v>50000</v>
      </c>
      <c r="H43" s="281">
        <v>50000</v>
      </c>
      <c r="J43" s="276"/>
      <c r="L43" s="276"/>
    </row>
    <row r="44" spans="1:12">
      <c r="A44" s="277" t="s">
        <v>357</v>
      </c>
      <c r="B44" s="277"/>
      <c r="C44" s="278"/>
      <c r="E44" s="278">
        <v>100000</v>
      </c>
      <c r="G44" s="281">
        <v>100000</v>
      </c>
      <c r="H44" s="281">
        <v>100000</v>
      </c>
      <c r="J44" s="276"/>
      <c r="L44" s="276"/>
    </row>
    <row r="45" spans="1:12">
      <c r="A45" s="277"/>
      <c r="B45" s="277"/>
      <c r="C45" s="278"/>
      <c r="E45" s="278"/>
      <c r="G45" s="281"/>
      <c r="H45" s="281"/>
      <c r="J45" s="276"/>
      <c r="L45" s="276"/>
    </row>
    <row r="46" spans="1:12">
      <c r="A46" s="347" t="s">
        <v>492</v>
      </c>
      <c r="B46" s="356"/>
      <c r="C46" s="357"/>
      <c r="D46" s="358"/>
      <c r="E46" s="357">
        <f>E47+E51</f>
        <v>1930000</v>
      </c>
      <c r="F46" s="359"/>
      <c r="G46" s="326">
        <f>G47+G51</f>
        <v>1000000</v>
      </c>
      <c r="H46" s="326">
        <f>H47+H51</f>
        <v>1600000</v>
      </c>
      <c r="I46" s="314"/>
      <c r="J46" s="315"/>
      <c r="K46" s="316"/>
      <c r="L46" s="315"/>
    </row>
    <row r="47" spans="1:12" s="274" customFormat="1">
      <c r="A47" s="352" t="s">
        <v>304</v>
      </c>
      <c r="B47" s="352"/>
      <c r="C47" s="353"/>
      <c r="D47" s="354"/>
      <c r="E47" s="353">
        <f>SUM(E48:E49)</f>
        <v>530000</v>
      </c>
      <c r="F47" s="355"/>
      <c r="G47" s="282">
        <f>SUM(G48:G49)</f>
        <v>400000</v>
      </c>
      <c r="H47" s="282">
        <f>SUM(H48:H49)</f>
        <v>400000</v>
      </c>
      <c r="I47" s="286"/>
      <c r="J47" s="279"/>
      <c r="K47" s="290"/>
      <c r="L47" s="279"/>
    </row>
    <row r="48" spans="1:12">
      <c r="A48" s="277" t="s">
        <v>481</v>
      </c>
      <c r="B48" s="277"/>
      <c r="C48" s="278"/>
      <c r="E48" s="278">
        <v>430000</v>
      </c>
      <c r="G48" s="281">
        <v>300000</v>
      </c>
      <c r="H48" s="281">
        <v>300000</v>
      </c>
      <c r="J48" s="276"/>
      <c r="L48" s="276"/>
    </row>
    <row r="49" spans="1:12">
      <c r="A49" s="277" t="s">
        <v>473</v>
      </c>
      <c r="B49" s="277"/>
      <c r="C49" s="278"/>
      <c r="E49" s="278">
        <v>100000</v>
      </c>
      <c r="G49" s="281">
        <v>100000</v>
      </c>
      <c r="H49" s="281">
        <v>100000</v>
      </c>
      <c r="J49" s="276"/>
      <c r="L49" s="276"/>
    </row>
    <row r="50" spans="1:12">
      <c r="A50" s="277"/>
      <c r="B50" s="277"/>
      <c r="C50" s="278"/>
      <c r="E50" s="278"/>
      <c r="G50" s="281"/>
      <c r="H50" s="281"/>
      <c r="J50" s="276"/>
      <c r="L50" s="276"/>
    </row>
    <row r="51" spans="1:12" s="274" customFormat="1">
      <c r="A51" s="352" t="s">
        <v>474</v>
      </c>
      <c r="B51" s="352"/>
      <c r="C51" s="353"/>
      <c r="D51" s="354"/>
      <c r="E51" s="353">
        <f>SUM(E52:E59)</f>
        <v>1400000</v>
      </c>
      <c r="F51" s="355"/>
      <c r="G51" s="282">
        <f>SUM(G52:G59)</f>
        <v>600000</v>
      </c>
      <c r="H51" s="282">
        <f>SUM(H52:H60)</f>
        <v>1200000</v>
      </c>
      <c r="I51" s="286"/>
      <c r="J51" s="279"/>
      <c r="K51" s="290"/>
      <c r="L51" s="279"/>
    </row>
    <row r="52" spans="1:12">
      <c r="A52" s="277" t="s">
        <v>475</v>
      </c>
      <c r="B52" s="277" t="s">
        <v>303</v>
      </c>
      <c r="C52" s="278"/>
      <c r="E52" s="278">
        <v>600000</v>
      </c>
      <c r="G52" s="281">
        <v>300000</v>
      </c>
      <c r="H52" s="281">
        <v>300000</v>
      </c>
      <c r="J52" s="276"/>
      <c r="L52" s="276"/>
    </row>
    <row r="53" spans="1:12">
      <c r="A53" s="277" t="s">
        <v>498</v>
      </c>
      <c r="B53" s="277" t="s">
        <v>464</v>
      </c>
      <c r="C53" s="278"/>
      <c r="E53" s="278">
        <v>300000</v>
      </c>
      <c r="G53" s="281">
        <v>0</v>
      </c>
      <c r="H53" s="281">
        <v>500000</v>
      </c>
      <c r="J53" s="276"/>
      <c r="L53" s="276"/>
    </row>
    <row r="54" spans="1:12">
      <c r="A54" s="277" t="s">
        <v>499</v>
      </c>
      <c r="B54" s="277" t="s">
        <v>463</v>
      </c>
      <c r="C54" s="278"/>
      <c r="E54" s="278">
        <v>200000</v>
      </c>
      <c r="G54" s="281"/>
      <c r="H54" s="281"/>
      <c r="J54" s="318"/>
      <c r="L54" s="318"/>
    </row>
    <row r="55" spans="1:12" ht="31.5">
      <c r="A55" s="277" t="s">
        <v>358</v>
      </c>
      <c r="B55" s="277" t="s">
        <v>479</v>
      </c>
      <c r="C55" s="278"/>
      <c r="E55" s="278">
        <v>100000</v>
      </c>
      <c r="G55" s="281">
        <v>100000</v>
      </c>
      <c r="H55" s="281">
        <v>100000</v>
      </c>
      <c r="J55" s="276"/>
      <c r="L55" s="276"/>
    </row>
    <row r="56" spans="1:12">
      <c r="A56" s="277" t="s">
        <v>359</v>
      </c>
      <c r="B56" s="277"/>
      <c r="C56" s="278"/>
      <c r="E56" s="278">
        <v>100000</v>
      </c>
      <c r="G56" s="281">
        <v>100000</v>
      </c>
      <c r="H56" s="281">
        <v>100000</v>
      </c>
      <c r="J56" s="276"/>
      <c r="L56" s="276"/>
    </row>
    <row r="57" spans="1:12">
      <c r="A57" s="277" t="s">
        <v>417</v>
      </c>
      <c r="B57" s="277"/>
      <c r="C57" s="278"/>
      <c r="E57" s="278">
        <v>100000</v>
      </c>
      <c r="G57" s="281">
        <v>100000</v>
      </c>
      <c r="H57" s="281">
        <v>100000</v>
      </c>
      <c r="J57" s="276"/>
      <c r="L57" s="276"/>
    </row>
    <row r="58" spans="1:12">
      <c r="A58" s="277" t="s">
        <v>423</v>
      </c>
      <c r="B58" s="277"/>
      <c r="C58" s="278"/>
      <c r="E58" s="278">
        <v>0</v>
      </c>
      <c r="G58" s="281">
        <v>0</v>
      </c>
      <c r="H58" s="281">
        <v>100000</v>
      </c>
      <c r="J58" s="276"/>
      <c r="L58" s="276"/>
    </row>
    <row r="59" spans="1:12">
      <c r="A59" s="277"/>
      <c r="B59" s="277"/>
      <c r="C59" s="278"/>
      <c r="E59" s="278"/>
      <c r="G59" s="281"/>
      <c r="H59" s="281"/>
      <c r="J59" s="276"/>
      <c r="L59" s="276"/>
    </row>
    <row r="60" spans="1:12" s="302" customFormat="1" ht="31.5">
      <c r="A60" s="360" t="s">
        <v>500</v>
      </c>
      <c r="B60" s="360"/>
      <c r="C60" s="361"/>
      <c r="D60" s="362"/>
      <c r="E60" s="361">
        <v>70000</v>
      </c>
      <c r="F60" s="363"/>
      <c r="G60" s="327">
        <v>120000</v>
      </c>
      <c r="H60" s="327"/>
      <c r="I60" s="303"/>
      <c r="J60" s="304"/>
      <c r="K60" s="305"/>
      <c r="L60" s="304"/>
    </row>
    <row r="61" spans="1:12" s="302" customFormat="1" ht="31.5">
      <c r="A61" s="360" t="s">
        <v>501</v>
      </c>
      <c r="B61" s="360"/>
      <c r="C61" s="361"/>
      <c r="D61" s="362"/>
      <c r="E61" s="361">
        <v>300000</v>
      </c>
      <c r="F61" s="363"/>
      <c r="G61" s="327">
        <v>0</v>
      </c>
      <c r="H61" s="327"/>
      <c r="I61" s="303"/>
      <c r="J61" s="304"/>
      <c r="K61" s="305"/>
      <c r="L61" s="304"/>
    </row>
    <row r="63" spans="1:12" s="31" customFormat="1" ht="18.75">
      <c r="A63" s="427" t="s">
        <v>548</v>
      </c>
      <c r="B63" s="427"/>
      <c r="C63" s="428"/>
      <c r="D63" s="429"/>
      <c r="E63" s="428">
        <v>800000</v>
      </c>
      <c r="F63" s="430"/>
      <c r="G63" s="434">
        <v>0</v>
      </c>
      <c r="H63" s="434">
        <v>0</v>
      </c>
      <c r="I63" s="431"/>
      <c r="J63" s="432"/>
      <c r="K63" s="433"/>
      <c r="L63" s="432"/>
    </row>
  </sheetData>
  <mergeCells count="9">
    <mergeCell ref="G1:H1"/>
    <mergeCell ref="A25:A31"/>
    <mergeCell ref="A9:A14"/>
    <mergeCell ref="E9:E14"/>
    <mergeCell ref="H9:H14"/>
    <mergeCell ref="C9:C14"/>
    <mergeCell ref="G9:G14"/>
    <mergeCell ref="A2:B2"/>
    <mergeCell ref="C2:D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23" sqref="B23"/>
    </sheetView>
  </sheetViews>
  <sheetFormatPr defaultRowHeight="15"/>
  <cols>
    <col min="1" max="1" width="65" customWidth="1"/>
    <col min="2" max="2" width="18" customWidth="1"/>
  </cols>
  <sheetData>
    <row r="1" spans="1:3" ht="15.75">
      <c r="A1" s="490" t="s">
        <v>197</v>
      </c>
      <c r="B1" s="490"/>
    </row>
    <row r="2" spans="1:3" ht="15.75">
      <c r="B2" s="2" t="s">
        <v>33</v>
      </c>
    </row>
    <row r="3" spans="1:3" ht="15.75">
      <c r="B3" s="2" t="s">
        <v>110</v>
      </c>
    </row>
    <row r="4" spans="1:3" ht="15.75">
      <c r="B4" s="2" t="s">
        <v>27</v>
      </c>
    </row>
    <row r="5" spans="1:3" ht="15.75">
      <c r="B5" s="2" t="s">
        <v>28</v>
      </c>
    </row>
    <row r="6" spans="1:3" ht="15.75">
      <c r="A6" s="488" t="s">
        <v>461</v>
      </c>
      <c r="B6" s="489"/>
    </row>
    <row r="8" spans="1:3" ht="38.25" customHeight="1">
      <c r="A8" s="487" t="s">
        <v>447</v>
      </c>
      <c r="B8" s="487"/>
    </row>
    <row r="9" spans="1:3" ht="15.75">
      <c r="A9" s="19"/>
      <c r="B9" s="19"/>
      <c r="C9" s="19"/>
    </row>
    <row r="11" spans="1:3" ht="31.5">
      <c r="A11" s="6" t="s">
        <v>29</v>
      </c>
      <c r="B11" s="3" t="s">
        <v>30</v>
      </c>
    </row>
    <row r="12" spans="1:3" ht="15.75">
      <c r="A12" s="9">
        <v>1</v>
      </c>
      <c r="B12" s="9">
        <v>2</v>
      </c>
    </row>
    <row r="13" spans="1:3" ht="31.5">
      <c r="A13" s="4" t="s">
        <v>32</v>
      </c>
      <c r="B13" s="15">
        <v>1</v>
      </c>
    </row>
    <row r="14" spans="1:3" ht="15.75">
      <c r="A14" s="4" t="s">
        <v>31</v>
      </c>
      <c r="B14" s="15">
        <v>1</v>
      </c>
    </row>
    <row r="15" spans="1:3" ht="47.25">
      <c r="A15" s="4" t="s">
        <v>322</v>
      </c>
      <c r="B15" s="15">
        <v>1</v>
      </c>
    </row>
    <row r="16" spans="1:3" ht="15.75">
      <c r="A16" s="2"/>
    </row>
    <row r="17" spans="1:1" ht="15.75">
      <c r="A17" s="2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2"/>
  <sheetViews>
    <sheetView zoomScale="115" zoomScaleNormal="115" workbookViewId="0">
      <selection activeCell="A79" sqref="A79"/>
    </sheetView>
  </sheetViews>
  <sheetFormatPr defaultRowHeight="15"/>
  <cols>
    <col min="1" max="1" width="28.140625" style="37" customWidth="1"/>
    <col min="2" max="2" width="64.85546875" style="108" customWidth="1"/>
    <col min="3" max="5" width="17.140625" style="37" customWidth="1"/>
    <col min="6" max="6" width="9.140625" style="37"/>
    <col min="7" max="7" width="12.7109375" style="37" bestFit="1" customWidth="1"/>
    <col min="8" max="8" width="13.28515625" style="37" bestFit="1" customWidth="1"/>
    <col min="9" max="9" width="13.140625" customWidth="1"/>
  </cols>
  <sheetData>
    <row r="1" spans="1:15" s="38" customFormat="1" ht="15.75">
      <c r="A1" s="90"/>
      <c r="B1" s="91"/>
      <c r="C1" s="491" t="s">
        <v>198</v>
      </c>
      <c r="D1" s="491"/>
      <c r="E1" s="491"/>
      <c r="F1" s="90"/>
      <c r="G1" s="90"/>
      <c r="H1" s="90"/>
    </row>
    <row r="2" spans="1:15" s="38" customFormat="1" ht="15.75">
      <c r="A2" s="90"/>
      <c r="B2" s="92"/>
      <c r="C2" s="492" t="s">
        <v>33</v>
      </c>
      <c r="D2" s="492"/>
      <c r="E2" s="492"/>
      <c r="F2" s="90"/>
      <c r="G2" s="90"/>
      <c r="H2" s="90"/>
    </row>
    <row r="3" spans="1:15" s="38" customFormat="1" ht="15.75">
      <c r="A3" s="90"/>
      <c r="B3" s="92"/>
      <c r="C3" s="492" t="s">
        <v>110</v>
      </c>
      <c r="D3" s="492"/>
      <c r="E3" s="492"/>
      <c r="F3" s="90"/>
      <c r="G3" s="90"/>
      <c r="H3" s="90"/>
    </row>
    <row r="4" spans="1:15" s="38" customFormat="1" ht="15.75">
      <c r="A4" s="90"/>
      <c r="B4" s="92"/>
      <c r="C4" s="492" t="s">
        <v>27</v>
      </c>
      <c r="D4" s="492"/>
      <c r="E4" s="492"/>
      <c r="F4" s="90"/>
      <c r="G4" s="90"/>
      <c r="H4" s="90"/>
    </row>
    <row r="5" spans="1:15" s="38" customFormat="1" ht="15.75">
      <c r="A5" s="90"/>
      <c r="B5" s="92"/>
      <c r="C5" s="492" t="s">
        <v>28</v>
      </c>
      <c r="D5" s="492"/>
      <c r="E5" s="492"/>
      <c r="F5" s="90"/>
      <c r="G5" s="90"/>
      <c r="H5" s="90"/>
    </row>
    <row r="6" spans="1:15" s="38" customFormat="1" ht="15.75">
      <c r="A6" s="90"/>
      <c r="B6" s="92"/>
      <c r="C6" s="493" t="s">
        <v>461</v>
      </c>
      <c r="D6" s="493"/>
      <c r="E6" s="493"/>
      <c r="F6" s="90"/>
      <c r="G6" s="90"/>
      <c r="H6" s="90"/>
    </row>
    <row r="7" spans="1:15" s="38" customFormat="1" ht="15.75">
      <c r="A7" s="90"/>
      <c r="B7" s="93"/>
      <c r="C7" s="90"/>
      <c r="D7" s="90"/>
      <c r="E7" s="90"/>
      <c r="F7" s="90"/>
      <c r="G7" s="90"/>
      <c r="H7" s="90"/>
    </row>
    <row r="8" spans="1:15" s="38" customFormat="1" ht="30" customHeight="1">
      <c r="A8" s="494" t="s">
        <v>448</v>
      </c>
      <c r="B8" s="494"/>
      <c r="C8" s="494"/>
      <c r="D8" s="494"/>
      <c r="E8" s="494"/>
      <c r="F8" s="90"/>
      <c r="G8" s="90"/>
      <c r="H8" s="90"/>
    </row>
    <row r="9" spans="1:15" s="38" customFormat="1">
      <c r="A9" s="90"/>
      <c r="B9" s="92"/>
      <c r="C9" s="90"/>
      <c r="D9" s="90"/>
      <c r="E9" s="90"/>
      <c r="F9" s="90"/>
      <c r="G9" s="90"/>
      <c r="H9" s="90"/>
    </row>
    <row r="10" spans="1:15" s="38" customFormat="1" ht="15.75">
      <c r="A10" s="94" t="s">
        <v>0</v>
      </c>
      <c r="B10" s="69" t="s">
        <v>1</v>
      </c>
      <c r="C10" s="495" t="s">
        <v>120</v>
      </c>
      <c r="D10" s="495"/>
      <c r="E10" s="495"/>
      <c r="F10" s="90"/>
      <c r="G10" s="90"/>
      <c r="H10" s="90"/>
      <c r="O10" s="39"/>
    </row>
    <row r="11" spans="1:15" s="38" customFormat="1" ht="15.75">
      <c r="A11" s="94"/>
      <c r="B11" s="69"/>
      <c r="C11" s="82" t="s">
        <v>248</v>
      </c>
      <c r="D11" s="82" t="s">
        <v>360</v>
      </c>
      <c r="E11" s="82" t="s">
        <v>445</v>
      </c>
      <c r="F11" s="90"/>
      <c r="G11" s="90"/>
      <c r="H11" s="90"/>
    </row>
    <row r="12" spans="1:15" s="38" customFormat="1" ht="16.5" thickBot="1">
      <c r="A12" s="69" t="s">
        <v>2</v>
      </c>
      <c r="B12" s="70" t="s">
        <v>3</v>
      </c>
      <c r="C12" s="246">
        <f>C13+C24+C43+C35+C48+C57+C23</f>
        <v>7410454.4199999999</v>
      </c>
      <c r="D12" s="246">
        <f>D13+D24+D43+D35+D48+D57</f>
        <v>7371083.4199999999</v>
      </c>
      <c r="E12" s="246">
        <f>E13+E24+E43+E35+E48+E57</f>
        <v>7650483.4199999999</v>
      </c>
      <c r="F12" s="90"/>
      <c r="G12" s="107"/>
      <c r="H12" s="90"/>
    </row>
    <row r="13" spans="1:15" s="50" customFormat="1" ht="16.5" thickBot="1">
      <c r="A13" s="95" t="s">
        <v>153</v>
      </c>
      <c r="B13" s="96" t="s">
        <v>154</v>
      </c>
      <c r="C13" s="246">
        <f>C14</f>
        <v>2021000</v>
      </c>
      <c r="D13" s="246">
        <f t="shared" ref="D13:E13" si="0">D14</f>
        <v>1639000</v>
      </c>
      <c r="E13" s="246">
        <f t="shared" si="0"/>
        <v>1689000</v>
      </c>
      <c r="F13" s="97"/>
      <c r="G13" s="97"/>
      <c r="H13" s="97"/>
    </row>
    <row r="14" spans="1:15" s="38" customFormat="1" ht="15.75">
      <c r="A14" s="69" t="s">
        <v>4</v>
      </c>
      <c r="B14" s="70" t="s">
        <v>5</v>
      </c>
      <c r="C14" s="246">
        <f>C15+C17+C19</f>
        <v>2021000</v>
      </c>
      <c r="D14" s="246">
        <f t="shared" ref="D14:E14" si="1">D15+D17+D19</f>
        <v>1639000</v>
      </c>
      <c r="E14" s="246">
        <f t="shared" si="1"/>
        <v>1689000</v>
      </c>
      <c r="F14" s="90"/>
      <c r="G14" s="90"/>
      <c r="H14" s="90"/>
    </row>
    <row r="15" spans="1:15" s="38" customFormat="1" ht="78.75">
      <c r="A15" s="51" t="s">
        <v>155</v>
      </c>
      <c r="B15" s="60" t="s">
        <v>320</v>
      </c>
      <c r="C15" s="247">
        <f>C16</f>
        <v>2000000</v>
      </c>
      <c r="D15" s="247">
        <f t="shared" ref="D15:E15" si="2">D16</f>
        <v>1600000</v>
      </c>
      <c r="E15" s="247">
        <f t="shared" si="2"/>
        <v>1650000</v>
      </c>
      <c r="F15" s="90"/>
      <c r="G15" s="90"/>
      <c r="H15" s="90"/>
    </row>
    <row r="16" spans="1:15" s="38" customFormat="1" ht="78.75">
      <c r="A16" s="51" t="s">
        <v>6</v>
      </c>
      <c r="B16" s="60" t="s">
        <v>320</v>
      </c>
      <c r="C16" s="247">
        <v>2000000</v>
      </c>
      <c r="D16" s="247">
        <v>1600000</v>
      </c>
      <c r="E16" s="247">
        <v>1650000</v>
      </c>
      <c r="F16" s="90"/>
      <c r="G16" s="90"/>
      <c r="H16" s="90"/>
    </row>
    <row r="17" spans="1:8" s="38" customFormat="1" ht="110.25">
      <c r="A17" s="51" t="s">
        <v>156</v>
      </c>
      <c r="B17" s="60" t="s">
        <v>364</v>
      </c>
      <c r="C17" s="247">
        <f>C18</f>
        <v>12000</v>
      </c>
      <c r="D17" s="247">
        <f t="shared" ref="D17:E17" si="3">D18</f>
        <v>24000</v>
      </c>
      <c r="E17" s="247">
        <f t="shared" si="3"/>
        <v>24000</v>
      </c>
      <c r="F17" s="90"/>
      <c r="G17" s="90"/>
      <c r="H17" s="90"/>
    </row>
    <row r="18" spans="1:8" s="38" customFormat="1" ht="110.25">
      <c r="A18" s="51" t="s">
        <v>7</v>
      </c>
      <c r="B18" s="60" t="s">
        <v>364</v>
      </c>
      <c r="C18" s="247">
        <v>12000</v>
      </c>
      <c r="D18" s="247">
        <v>24000</v>
      </c>
      <c r="E18" s="247">
        <v>24000</v>
      </c>
      <c r="F18" s="90"/>
      <c r="G18" s="90"/>
      <c r="H18" s="90"/>
    </row>
    <row r="19" spans="1:8" s="38" customFormat="1" ht="47.25">
      <c r="A19" s="51" t="s">
        <v>157</v>
      </c>
      <c r="B19" s="60" t="s">
        <v>37</v>
      </c>
      <c r="C19" s="247">
        <f>C20</f>
        <v>9000</v>
      </c>
      <c r="D19" s="247">
        <f t="shared" ref="D19:E22" si="4">D20</f>
        <v>15000</v>
      </c>
      <c r="E19" s="247">
        <f t="shared" si="4"/>
        <v>15000</v>
      </c>
      <c r="F19" s="90"/>
      <c r="G19" s="90"/>
      <c r="H19" s="90"/>
    </row>
    <row r="20" spans="1:8" s="38" customFormat="1" ht="47.25">
      <c r="A20" s="51" t="s">
        <v>8</v>
      </c>
      <c r="B20" s="60" t="s">
        <v>37</v>
      </c>
      <c r="C20" s="247">
        <v>9000</v>
      </c>
      <c r="D20" s="247">
        <v>15000</v>
      </c>
      <c r="E20" s="247">
        <v>15000</v>
      </c>
      <c r="F20" s="90"/>
      <c r="G20" s="90"/>
      <c r="H20" s="90"/>
    </row>
    <row r="21" spans="1:8" s="52" customFormat="1" ht="15.75">
      <c r="A21" s="69" t="s">
        <v>366</v>
      </c>
      <c r="B21" s="70" t="s">
        <v>367</v>
      </c>
      <c r="C21" s="246">
        <f>C22</f>
        <v>180</v>
      </c>
      <c r="D21" s="246">
        <f t="shared" ref="D21:E21" si="5">D22</f>
        <v>0</v>
      </c>
      <c r="E21" s="246">
        <f t="shared" si="5"/>
        <v>0</v>
      </c>
      <c r="F21" s="100"/>
      <c r="G21" s="100"/>
      <c r="H21" s="100"/>
    </row>
    <row r="22" spans="1:8" s="38" customFormat="1" ht="15.75">
      <c r="A22" s="51" t="s">
        <v>365</v>
      </c>
      <c r="B22" s="60" t="s">
        <v>307</v>
      </c>
      <c r="C22" s="247">
        <f>C23</f>
        <v>180</v>
      </c>
      <c r="D22" s="247">
        <f t="shared" si="4"/>
        <v>0</v>
      </c>
      <c r="E22" s="247">
        <f t="shared" si="4"/>
        <v>0</v>
      </c>
      <c r="F22" s="90"/>
      <c r="G22" s="90"/>
      <c r="H22" s="90"/>
    </row>
    <row r="23" spans="1:8" s="38" customFormat="1" ht="15.75">
      <c r="A23" s="51" t="s">
        <v>306</v>
      </c>
      <c r="B23" s="60" t="s">
        <v>307</v>
      </c>
      <c r="C23" s="247">
        <v>180</v>
      </c>
      <c r="D23" s="247">
        <v>0</v>
      </c>
      <c r="E23" s="247">
        <v>0</v>
      </c>
      <c r="F23" s="90"/>
      <c r="G23" s="90"/>
      <c r="H23" s="90"/>
    </row>
    <row r="24" spans="1:8" s="38" customFormat="1" ht="15.75">
      <c r="A24" s="98" t="s">
        <v>324</v>
      </c>
      <c r="B24" s="202" t="s">
        <v>9</v>
      </c>
      <c r="C24" s="248">
        <f>C25+C28</f>
        <v>5130000</v>
      </c>
      <c r="D24" s="248">
        <f>D25+D28</f>
        <v>5450000</v>
      </c>
      <c r="E24" s="248">
        <f>E25+E28</f>
        <v>5700000</v>
      </c>
      <c r="F24" s="90"/>
      <c r="G24" s="90"/>
      <c r="H24" s="90"/>
    </row>
    <row r="25" spans="1:8" s="38" customFormat="1" ht="15.75">
      <c r="A25" s="69" t="s">
        <v>319</v>
      </c>
      <c r="B25" s="70" t="s">
        <v>10</v>
      </c>
      <c r="C25" s="246">
        <f>C27</f>
        <v>300000</v>
      </c>
      <c r="D25" s="246">
        <f t="shared" ref="D25:E25" si="6">D27</f>
        <v>350000</v>
      </c>
      <c r="E25" s="246">
        <f t="shared" si="6"/>
        <v>400000</v>
      </c>
      <c r="F25" s="90"/>
      <c r="G25" s="90"/>
      <c r="H25" s="90"/>
    </row>
    <row r="26" spans="1:8" s="38" customFormat="1" ht="47.25">
      <c r="A26" s="60" t="s">
        <v>158</v>
      </c>
      <c r="B26" s="60" t="s">
        <v>26</v>
      </c>
      <c r="C26" s="247">
        <f>C27</f>
        <v>300000</v>
      </c>
      <c r="D26" s="247">
        <f t="shared" ref="D26:E26" si="7">D27</f>
        <v>350000</v>
      </c>
      <c r="E26" s="247">
        <f t="shared" si="7"/>
        <v>400000</v>
      </c>
      <c r="F26" s="90"/>
      <c r="G26" s="90"/>
      <c r="H26" s="90"/>
    </row>
    <row r="27" spans="1:8" s="38" customFormat="1" ht="47.25">
      <c r="A27" s="60" t="s">
        <v>11</v>
      </c>
      <c r="B27" s="60" t="s">
        <v>26</v>
      </c>
      <c r="C27" s="247">
        <v>300000</v>
      </c>
      <c r="D27" s="247">
        <v>350000</v>
      </c>
      <c r="E27" s="247">
        <v>400000</v>
      </c>
      <c r="F27" s="90"/>
      <c r="G27" s="90"/>
      <c r="H27" s="90"/>
    </row>
    <row r="28" spans="1:8" s="38" customFormat="1" ht="15.75">
      <c r="A28" s="69" t="s">
        <v>368</v>
      </c>
      <c r="B28" s="70" t="s">
        <v>12</v>
      </c>
      <c r="C28" s="246">
        <f>C30+C33</f>
        <v>4830000</v>
      </c>
      <c r="D28" s="246">
        <f t="shared" ref="D28:E28" si="8">D30+D33</f>
        <v>5100000</v>
      </c>
      <c r="E28" s="246">
        <f t="shared" si="8"/>
        <v>5300000</v>
      </c>
      <c r="F28" s="90"/>
      <c r="G28" s="90"/>
      <c r="H28" s="90"/>
    </row>
    <row r="29" spans="1:8" s="185" customFormat="1" ht="15.75">
      <c r="A29" s="51" t="s">
        <v>325</v>
      </c>
      <c r="B29" s="60" t="s">
        <v>326</v>
      </c>
      <c r="C29" s="247">
        <f>C30</f>
        <v>1330000</v>
      </c>
      <c r="D29" s="247">
        <f t="shared" ref="D29:E29" si="9">D30</f>
        <v>1600000</v>
      </c>
      <c r="E29" s="247">
        <f t="shared" si="9"/>
        <v>1700000</v>
      </c>
      <c r="F29" s="184"/>
      <c r="G29" s="184"/>
      <c r="H29" s="184"/>
    </row>
    <row r="30" spans="1:8" s="38" customFormat="1" ht="31.5">
      <c r="A30" s="51" t="s">
        <v>159</v>
      </c>
      <c r="B30" s="60" t="s">
        <v>14</v>
      </c>
      <c r="C30" s="247">
        <f>C31</f>
        <v>1330000</v>
      </c>
      <c r="D30" s="247">
        <f t="shared" ref="D30:E30" si="10">D31</f>
        <v>1600000</v>
      </c>
      <c r="E30" s="247">
        <f t="shared" si="10"/>
        <v>1700000</v>
      </c>
      <c r="F30" s="90"/>
      <c r="G30" s="90"/>
      <c r="H30" s="90"/>
    </row>
    <row r="31" spans="1:8" s="38" customFormat="1" ht="31.5">
      <c r="A31" s="51" t="s">
        <v>13</v>
      </c>
      <c r="B31" s="60" t="s">
        <v>14</v>
      </c>
      <c r="C31" s="247">
        <v>1330000</v>
      </c>
      <c r="D31" s="247">
        <v>1600000</v>
      </c>
      <c r="E31" s="247">
        <v>1700000</v>
      </c>
      <c r="F31" s="90"/>
      <c r="G31" s="90"/>
      <c r="H31" s="90"/>
    </row>
    <row r="32" spans="1:8" s="38" customFormat="1" ht="15.75">
      <c r="A32" s="51" t="s">
        <v>327</v>
      </c>
      <c r="B32" s="60" t="s">
        <v>328</v>
      </c>
      <c r="C32" s="247">
        <f>C33</f>
        <v>3500000</v>
      </c>
      <c r="D32" s="247">
        <f t="shared" ref="D32:E32" si="11">D33</f>
        <v>3500000</v>
      </c>
      <c r="E32" s="247">
        <f t="shared" si="11"/>
        <v>3600000</v>
      </c>
      <c r="F32" s="90"/>
      <c r="G32" s="90"/>
      <c r="H32" s="90"/>
    </row>
    <row r="33" spans="1:8" s="38" customFormat="1" ht="31.5">
      <c r="A33" s="51" t="s">
        <v>160</v>
      </c>
      <c r="B33" s="60" t="s">
        <v>16</v>
      </c>
      <c r="C33" s="247">
        <f>C34</f>
        <v>3500000</v>
      </c>
      <c r="D33" s="247">
        <f t="shared" ref="D33:E33" si="12">D34</f>
        <v>3500000</v>
      </c>
      <c r="E33" s="247">
        <f t="shared" si="12"/>
        <v>3600000</v>
      </c>
      <c r="F33" s="90"/>
      <c r="G33" s="90"/>
      <c r="H33" s="90"/>
    </row>
    <row r="34" spans="1:8" s="38" customFormat="1" ht="31.5">
      <c r="A34" s="51" t="s">
        <v>15</v>
      </c>
      <c r="B34" s="60" t="s">
        <v>16</v>
      </c>
      <c r="C34" s="247">
        <v>3500000</v>
      </c>
      <c r="D34" s="247">
        <v>3500000</v>
      </c>
      <c r="E34" s="247">
        <v>3600000</v>
      </c>
      <c r="F34" s="90"/>
      <c r="G34" s="90"/>
      <c r="H34" s="90"/>
    </row>
    <row r="35" spans="1:8" s="38" customFormat="1" ht="47.25">
      <c r="A35" s="69" t="s">
        <v>17</v>
      </c>
      <c r="B35" s="70" t="s">
        <v>18</v>
      </c>
      <c r="C35" s="246">
        <f>C36+C41</f>
        <v>232844.72</v>
      </c>
      <c r="D35" s="246">
        <f t="shared" ref="D35:E35" si="13">D36+D41</f>
        <v>232844.72</v>
      </c>
      <c r="E35" s="246">
        <f t="shared" si="13"/>
        <v>232844.72</v>
      </c>
      <c r="F35" s="90"/>
      <c r="G35" s="90"/>
      <c r="H35" s="90"/>
    </row>
    <row r="36" spans="1:8" s="185" customFormat="1" ht="94.5">
      <c r="A36" s="51" t="s">
        <v>329</v>
      </c>
      <c r="B36" s="60" t="s">
        <v>331</v>
      </c>
      <c r="C36" s="247">
        <f>C37</f>
        <v>231844.72</v>
      </c>
      <c r="D36" s="247">
        <f t="shared" ref="D36:E36" si="14">D37</f>
        <v>231844.72</v>
      </c>
      <c r="E36" s="247">
        <f t="shared" si="14"/>
        <v>231844.72</v>
      </c>
      <c r="F36" s="184"/>
      <c r="G36" s="184"/>
      <c r="H36" s="184"/>
    </row>
    <row r="37" spans="1:8" s="185" customFormat="1" ht="78.75">
      <c r="A37" s="51" t="s">
        <v>330</v>
      </c>
      <c r="B37" s="60" t="s">
        <v>332</v>
      </c>
      <c r="C37" s="247">
        <f>C38</f>
        <v>231844.72</v>
      </c>
      <c r="D37" s="247">
        <f t="shared" ref="D37:E37" si="15">D38</f>
        <v>231844.72</v>
      </c>
      <c r="E37" s="247">
        <f t="shared" si="15"/>
        <v>231844.72</v>
      </c>
      <c r="F37" s="184"/>
      <c r="G37" s="184"/>
      <c r="H37" s="184"/>
    </row>
    <row r="38" spans="1:8" s="38" customFormat="1" ht="78.75">
      <c r="A38" s="51" t="s">
        <v>162</v>
      </c>
      <c r="B38" s="60" t="s">
        <v>148</v>
      </c>
      <c r="C38" s="249">
        <f>C39</f>
        <v>231844.72</v>
      </c>
      <c r="D38" s="249">
        <f t="shared" ref="D38:E38" si="16">D39</f>
        <v>231844.72</v>
      </c>
      <c r="E38" s="249">
        <f t="shared" si="16"/>
        <v>231844.72</v>
      </c>
      <c r="F38" s="90"/>
      <c r="G38" s="90"/>
      <c r="H38" s="90"/>
    </row>
    <row r="39" spans="1:8" s="38" customFormat="1" ht="78.75">
      <c r="A39" s="51" t="s">
        <v>111</v>
      </c>
      <c r="B39" s="60" t="s">
        <v>148</v>
      </c>
      <c r="C39" s="272">
        <v>231844.72</v>
      </c>
      <c r="D39" s="272">
        <v>231844.72</v>
      </c>
      <c r="E39" s="272">
        <v>231844.72</v>
      </c>
      <c r="F39" s="90"/>
      <c r="G39" s="90"/>
      <c r="H39" s="90"/>
    </row>
    <row r="40" spans="1:8" s="38" customFormat="1" ht="81" customHeight="1">
      <c r="A40" s="51" t="s">
        <v>333</v>
      </c>
      <c r="B40" s="60" t="s">
        <v>334</v>
      </c>
      <c r="C40" s="249">
        <f>C41</f>
        <v>1000</v>
      </c>
      <c r="D40" s="249">
        <f t="shared" ref="D40:E40" si="17">D41</f>
        <v>1000</v>
      </c>
      <c r="E40" s="249">
        <f t="shared" si="17"/>
        <v>1000</v>
      </c>
      <c r="F40" s="90"/>
      <c r="G40" s="90"/>
      <c r="H40" s="90"/>
    </row>
    <row r="41" spans="1:8" s="38" customFormat="1" ht="78.75">
      <c r="A41" s="51" t="s">
        <v>163</v>
      </c>
      <c r="B41" s="99" t="s">
        <v>321</v>
      </c>
      <c r="C41" s="249">
        <f>C42</f>
        <v>1000</v>
      </c>
      <c r="D41" s="249">
        <f t="shared" ref="D41:E41" si="18">D42</f>
        <v>1000</v>
      </c>
      <c r="E41" s="249">
        <f t="shared" si="18"/>
        <v>1000</v>
      </c>
      <c r="F41" s="90"/>
      <c r="G41" s="90"/>
      <c r="H41" s="90"/>
    </row>
    <row r="42" spans="1:8" s="38" customFormat="1" ht="78.75">
      <c r="A42" s="51" t="s">
        <v>112</v>
      </c>
      <c r="B42" s="99" t="s">
        <v>321</v>
      </c>
      <c r="C42" s="249">
        <v>1000</v>
      </c>
      <c r="D42" s="250">
        <v>1000</v>
      </c>
      <c r="E42" s="250">
        <v>1000</v>
      </c>
      <c r="F42" s="90"/>
      <c r="G42" s="90"/>
      <c r="H42" s="90"/>
    </row>
    <row r="43" spans="1:8" s="38" customFormat="1" ht="31.5">
      <c r="A43" s="69" t="s">
        <v>118</v>
      </c>
      <c r="B43" s="70" t="s">
        <v>119</v>
      </c>
      <c r="C43" s="246">
        <f>C47</f>
        <v>1000</v>
      </c>
      <c r="D43" s="246">
        <f t="shared" ref="D43:E43" si="19">D47</f>
        <v>1000</v>
      </c>
      <c r="E43" s="246">
        <f t="shared" si="19"/>
        <v>1000</v>
      </c>
      <c r="F43" s="90"/>
      <c r="G43" s="90"/>
      <c r="H43" s="90"/>
    </row>
    <row r="44" spans="1:8" s="185" customFormat="1" ht="15.75">
      <c r="A44" s="51" t="s">
        <v>337</v>
      </c>
      <c r="B44" s="60" t="s">
        <v>340</v>
      </c>
      <c r="C44" s="247">
        <f>C45</f>
        <v>1000</v>
      </c>
      <c r="D44" s="247">
        <f t="shared" ref="D44:E44" si="20">D45</f>
        <v>1000</v>
      </c>
      <c r="E44" s="247">
        <f t="shared" si="20"/>
        <v>1000</v>
      </c>
      <c r="F44" s="184"/>
      <c r="G44" s="184"/>
      <c r="H44" s="184"/>
    </row>
    <row r="45" spans="1:8" s="185" customFormat="1" ht="15.75">
      <c r="A45" s="51" t="s">
        <v>338</v>
      </c>
      <c r="B45" s="60" t="s">
        <v>339</v>
      </c>
      <c r="C45" s="247">
        <f>C46</f>
        <v>1000</v>
      </c>
      <c r="D45" s="247">
        <f t="shared" ref="D45:E45" si="21">D46</f>
        <v>1000</v>
      </c>
      <c r="E45" s="247">
        <f t="shared" si="21"/>
        <v>1000</v>
      </c>
      <c r="F45" s="184"/>
      <c r="G45" s="184"/>
      <c r="H45" s="184"/>
    </row>
    <row r="46" spans="1:8" s="38" customFormat="1" ht="31.5">
      <c r="A46" s="51" t="s">
        <v>161</v>
      </c>
      <c r="B46" s="60" t="s">
        <v>113</v>
      </c>
      <c r="C46" s="247">
        <f>C47</f>
        <v>1000</v>
      </c>
      <c r="D46" s="247">
        <f t="shared" ref="D46:E46" si="22">D47</f>
        <v>1000</v>
      </c>
      <c r="E46" s="247">
        <f t="shared" si="22"/>
        <v>1000</v>
      </c>
      <c r="F46" s="90"/>
      <c r="G46" s="90"/>
      <c r="H46" s="90"/>
    </row>
    <row r="47" spans="1:8" s="38" customFormat="1" ht="31.5">
      <c r="A47" s="51" t="s">
        <v>400</v>
      </c>
      <c r="B47" s="60" t="s">
        <v>113</v>
      </c>
      <c r="C47" s="247">
        <v>1000</v>
      </c>
      <c r="D47" s="251">
        <v>1000</v>
      </c>
      <c r="E47" s="251">
        <v>1000</v>
      </c>
      <c r="F47" s="90"/>
      <c r="G47" s="90"/>
      <c r="H47" s="90"/>
    </row>
    <row r="48" spans="1:8" s="38" customFormat="1" ht="31.5">
      <c r="A48" s="69" t="s">
        <v>117</v>
      </c>
      <c r="B48" s="70" t="s">
        <v>164</v>
      </c>
      <c r="C48" s="246">
        <f>C49+C53</f>
        <v>24429.7</v>
      </c>
      <c r="D48" s="246">
        <f t="shared" ref="D48:E48" si="23">D49+D53</f>
        <v>48238.7</v>
      </c>
      <c r="E48" s="246">
        <f t="shared" si="23"/>
        <v>27638.7</v>
      </c>
      <c r="F48" s="90"/>
      <c r="G48" s="90"/>
      <c r="H48" s="90"/>
    </row>
    <row r="49" spans="1:9" s="38" customFormat="1" ht="81.75" customHeight="1">
      <c r="A49" s="51" t="s">
        <v>168</v>
      </c>
      <c r="B49" s="60" t="s">
        <v>167</v>
      </c>
      <c r="C49" s="247">
        <f>C51</f>
        <v>23429.7</v>
      </c>
      <c r="D49" s="247">
        <f t="shared" ref="D49:E49" si="24">D51</f>
        <v>47238.7</v>
      </c>
      <c r="E49" s="247">
        <f t="shared" si="24"/>
        <v>26638.7</v>
      </c>
      <c r="F49" s="90"/>
      <c r="G49" s="90"/>
      <c r="H49" s="90"/>
    </row>
    <row r="50" spans="1:9" s="38" customFormat="1" ht="94.5">
      <c r="A50" s="51" t="s">
        <v>308</v>
      </c>
      <c r="B50" s="60" t="s">
        <v>309</v>
      </c>
      <c r="C50" s="247">
        <f>C51</f>
        <v>23429.7</v>
      </c>
      <c r="D50" s="247">
        <f t="shared" ref="D50:E51" si="25">D51</f>
        <v>47238.7</v>
      </c>
      <c r="E50" s="247">
        <f t="shared" si="25"/>
        <v>26638.7</v>
      </c>
      <c r="F50" s="90"/>
      <c r="G50" s="90"/>
      <c r="H50" s="90"/>
    </row>
    <row r="51" spans="1:9" s="38" customFormat="1" ht="94.5">
      <c r="A51" s="51" t="s">
        <v>165</v>
      </c>
      <c r="B51" s="60" t="s">
        <v>323</v>
      </c>
      <c r="C51" s="247">
        <f>C52</f>
        <v>23429.7</v>
      </c>
      <c r="D51" s="247">
        <f t="shared" si="25"/>
        <v>47238.7</v>
      </c>
      <c r="E51" s="247">
        <f t="shared" si="25"/>
        <v>26638.7</v>
      </c>
      <c r="F51" s="90"/>
      <c r="G51" s="90"/>
      <c r="H51" s="90"/>
    </row>
    <row r="52" spans="1:9" s="38" customFormat="1" ht="94.5">
      <c r="A52" s="51" t="s">
        <v>114</v>
      </c>
      <c r="B52" s="60" t="s">
        <v>323</v>
      </c>
      <c r="C52" s="272">
        <v>23429.7</v>
      </c>
      <c r="D52" s="272">
        <v>47238.7</v>
      </c>
      <c r="E52" s="272">
        <v>26638.7</v>
      </c>
      <c r="F52" s="90"/>
      <c r="G52" s="90"/>
      <c r="H52" s="90"/>
    </row>
    <row r="53" spans="1:9" s="38" customFormat="1" ht="31.5">
      <c r="A53" s="51" t="s">
        <v>369</v>
      </c>
      <c r="B53" s="60" t="s">
        <v>169</v>
      </c>
      <c r="C53" s="247">
        <f>C55</f>
        <v>1000</v>
      </c>
      <c r="D53" s="247">
        <f t="shared" ref="D53:E53" si="26">D55</f>
        <v>1000</v>
      </c>
      <c r="E53" s="247">
        <f t="shared" si="26"/>
        <v>1000</v>
      </c>
      <c r="F53" s="90"/>
      <c r="G53" s="90"/>
      <c r="H53" s="90"/>
    </row>
    <row r="54" spans="1:9" s="38" customFormat="1" ht="47.25">
      <c r="A54" s="51" t="s">
        <v>335</v>
      </c>
      <c r="B54" s="60" t="s">
        <v>336</v>
      </c>
      <c r="C54" s="247">
        <f>C55</f>
        <v>1000</v>
      </c>
      <c r="D54" s="247">
        <f t="shared" ref="D54:E54" si="27">D55</f>
        <v>1000</v>
      </c>
      <c r="E54" s="247">
        <f t="shared" si="27"/>
        <v>1000</v>
      </c>
      <c r="F54" s="90"/>
      <c r="G54" s="90"/>
      <c r="H54" s="90"/>
    </row>
    <row r="55" spans="1:9" s="38" customFormat="1" ht="48.75" customHeight="1">
      <c r="A55" s="51" t="s">
        <v>166</v>
      </c>
      <c r="B55" s="60" t="s">
        <v>116</v>
      </c>
      <c r="C55" s="247">
        <f>C56</f>
        <v>1000</v>
      </c>
      <c r="D55" s="247">
        <f t="shared" ref="D55:E55" si="28">D56</f>
        <v>1000</v>
      </c>
      <c r="E55" s="247">
        <f t="shared" si="28"/>
        <v>1000</v>
      </c>
      <c r="F55" s="90"/>
      <c r="G55" s="90"/>
      <c r="H55" s="90"/>
    </row>
    <row r="56" spans="1:9" s="38" customFormat="1" ht="49.5" customHeight="1">
      <c r="A56" s="51" t="s">
        <v>115</v>
      </c>
      <c r="B56" s="60" t="s">
        <v>116</v>
      </c>
      <c r="C56" s="247">
        <v>1000</v>
      </c>
      <c r="D56" s="247">
        <v>1000</v>
      </c>
      <c r="E56" s="247">
        <v>1000</v>
      </c>
      <c r="F56" s="90"/>
      <c r="G56" s="90"/>
      <c r="H56" s="90"/>
    </row>
    <row r="57" spans="1:9" s="52" customFormat="1" ht="15.75">
      <c r="A57" s="69" t="s">
        <v>229</v>
      </c>
      <c r="B57" s="70" t="s">
        <v>233</v>
      </c>
      <c r="C57" s="248">
        <f>C58</f>
        <v>1000</v>
      </c>
      <c r="D57" s="248">
        <v>0</v>
      </c>
      <c r="E57" s="248">
        <v>0</v>
      </c>
      <c r="F57" s="100"/>
      <c r="G57" s="100"/>
      <c r="H57" s="100"/>
    </row>
    <row r="58" spans="1:9" s="38" customFormat="1" ht="15.75">
      <c r="A58" s="51" t="s">
        <v>231</v>
      </c>
      <c r="B58" s="60" t="s">
        <v>230</v>
      </c>
      <c r="C58" s="249">
        <f>C59</f>
        <v>1000</v>
      </c>
      <c r="D58" s="249">
        <v>0</v>
      </c>
      <c r="E58" s="249">
        <v>0</v>
      </c>
      <c r="F58" s="90"/>
      <c r="G58" s="90"/>
      <c r="H58" s="90"/>
    </row>
    <row r="59" spans="1:9" s="38" customFormat="1" ht="15.75">
      <c r="A59" s="51" t="s">
        <v>232</v>
      </c>
      <c r="B59" s="60" t="s">
        <v>31</v>
      </c>
      <c r="C59" s="249">
        <f>C60</f>
        <v>1000</v>
      </c>
      <c r="D59" s="249">
        <v>0</v>
      </c>
      <c r="E59" s="249">
        <v>0</v>
      </c>
      <c r="F59" s="90"/>
      <c r="G59" s="90"/>
      <c r="H59" s="90"/>
    </row>
    <row r="60" spans="1:9" s="38" customFormat="1" ht="15.75">
      <c r="A60" s="51" t="s">
        <v>122</v>
      </c>
      <c r="B60" s="60" t="s">
        <v>31</v>
      </c>
      <c r="C60" s="249">
        <v>1000</v>
      </c>
      <c r="D60" s="249">
        <v>0</v>
      </c>
      <c r="E60" s="249">
        <v>0</v>
      </c>
      <c r="F60" s="90"/>
      <c r="G60" s="90"/>
      <c r="H60" s="90"/>
    </row>
    <row r="61" spans="1:9" s="38" customFormat="1" ht="15.75">
      <c r="A61" s="69" t="s">
        <v>19</v>
      </c>
      <c r="B61" s="70" t="s">
        <v>20</v>
      </c>
      <c r="C61" s="246">
        <f>C64+C70+C74+C78+C82+C68</f>
        <v>18002045.539999999</v>
      </c>
      <c r="D61" s="246">
        <f>D63+D70+D74+D78+D82</f>
        <v>10428916.58</v>
      </c>
      <c r="E61" s="246">
        <f>E63+E70+E74+E78+E82</f>
        <v>10449516.58</v>
      </c>
      <c r="F61" s="90"/>
      <c r="G61" s="90"/>
      <c r="H61" s="90"/>
    </row>
    <row r="62" spans="1:9" s="38" customFormat="1" ht="47.25">
      <c r="A62" s="69" t="s">
        <v>171</v>
      </c>
      <c r="B62" s="70" t="s">
        <v>170</v>
      </c>
      <c r="C62" s="246">
        <f>C63+C70+C74+C78</f>
        <v>18001045.539999999</v>
      </c>
      <c r="D62" s="246">
        <f>D63+D70+D74+D78</f>
        <v>10427916.58</v>
      </c>
      <c r="E62" s="246">
        <f>E63+E70+E74+E78</f>
        <v>10448516.58</v>
      </c>
      <c r="F62" s="90"/>
      <c r="G62" s="172"/>
      <c r="H62" s="172"/>
      <c r="I62" s="172"/>
    </row>
    <row r="63" spans="1:9" s="38" customFormat="1" ht="31.5">
      <c r="A63" s="69" t="s">
        <v>370</v>
      </c>
      <c r="B63" s="70" t="s">
        <v>172</v>
      </c>
      <c r="C63" s="246">
        <f>C64+C68</f>
        <v>6543720</v>
      </c>
      <c r="D63" s="246">
        <f t="shared" ref="D63:E63" si="29">D64+D68</f>
        <v>6191300</v>
      </c>
      <c r="E63" s="246">
        <f t="shared" si="29"/>
        <v>6203100</v>
      </c>
      <c r="F63" s="90"/>
      <c r="G63" s="107"/>
      <c r="H63" s="107"/>
      <c r="I63" s="107"/>
    </row>
    <row r="64" spans="1:9" s="38" customFormat="1" ht="15.75">
      <c r="A64" s="51" t="s">
        <v>371</v>
      </c>
      <c r="B64" s="60" t="s">
        <v>173</v>
      </c>
      <c r="C64" s="247">
        <f>C65</f>
        <v>6359600</v>
      </c>
      <c r="D64" s="247">
        <f t="shared" ref="D64:E64" si="30">D65</f>
        <v>6191300</v>
      </c>
      <c r="E64" s="247">
        <f t="shared" si="30"/>
        <v>6203100</v>
      </c>
      <c r="F64" s="90"/>
      <c r="G64" s="90"/>
      <c r="H64" s="90"/>
    </row>
    <row r="65" spans="1:8" s="38" customFormat="1" ht="31.5">
      <c r="A65" s="51" t="s">
        <v>372</v>
      </c>
      <c r="B65" s="60" t="s">
        <v>21</v>
      </c>
      <c r="C65" s="247">
        <f>C66</f>
        <v>6359600</v>
      </c>
      <c r="D65" s="247">
        <f t="shared" ref="D65:E65" si="31">D66</f>
        <v>6191300</v>
      </c>
      <c r="E65" s="247">
        <f t="shared" si="31"/>
        <v>6203100</v>
      </c>
      <c r="F65" s="90"/>
      <c r="G65" s="90"/>
      <c r="H65" s="90"/>
    </row>
    <row r="66" spans="1:8" s="38" customFormat="1" ht="31.5">
      <c r="A66" s="51" t="s">
        <v>373</v>
      </c>
      <c r="B66" s="60" t="s">
        <v>21</v>
      </c>
      <c r="C66" s="247">
        <f>безвозм.пост.!C3</f>
        <v>6359600</v>
      </c>
      <c r="D66" s="247">
        <f>безвозм.пост.!D3</f>
        <v>6191300</v>
      </c>
      <c r="E66" s="247">
        <f>безвозм.пост.!E3</f>
        <v>6203100</v>
      </c>
      <c r="F66" s="90"/>
      <c r="G66" s="90"/>
      <c r="H66" s="90"/>
    </row>
    <row r="67" spans="1:8" s="38" customFormat="1" ht="31.5">
      <c r="A67" s="51" t="s">
        <v>374</v>
      </c>
      <c r="B67" s="60" t="s">
        <v>228</v>
      </c>
      <c r="C67" s="247">
        <f>C68</f>
        <v>184120</v>
      </c>
      <c r="D67" s="247">
        <f t="shared" ref="D67:E68" si="32">D68</f>
        <v>0</v>
      </c>
      <c r="E67" s="247">
        <f t="shared" si="32"/>
        <v>0</v>
      </c>
      <c r="F67" s="90"/>
      <c r="G67" s="90"/>
      <c r="H67" s="90"/>
    </row>
    <row r="68" spans="1:8" s="38" customFormat="1" ht="31.5">
      <c r="A68" s="51" t="s">
        <v>375</v>
      </c>
      <c r="B68" s="60" t="s">
        <v>109</v>
      </c>
      <c r="C68" s="247">
        <f>C69</f>
        <v>184120</v>
      </c>
      <c r="D68" s="247">
        <f t="shared" si="32"/>
        <v>0</v>
      </c>
      <c r="E68" s="247">
        <f t="shared" si="32"/>
        <v>0</v>
      </c>
      <c r="F68" s="90"/>
      <c r="G68" s="90"/>
      <c r="H68" s="90"/>
    </row>
    <row r="69" spans="1:8" s="38" customFormat="1" ht="31.5">
      <c r="A69" s="78" t="s">
        <v>376</v>
      </c>
      <c r="B69" s="60" t="s">
        <v>109</v>
      </c>
      <c r="C69" s="247">
        <f>безвозм.пост.!C4</f>
        <v>184120</v>
      </c>
      <c r="D69" s="247">
        <f>безвозм.пост.!D4</f>
        <v>0</v>
      </c>
      <c r="E69" s="247">
        <f>безвозм.пост.!E4</f>
        <v>0</v>
      </c>
      <c r="F69" s="90"/>
      <c r="G69" s="90"/>
      <c r="H69" s="90"/>
    </row>
    <row r="70" spans="1:8" s="393" customFormat="1" ht="31.5">
      <c r="A70" s="396" t="s">
        <v>377</v>
      </c>
      <c r="B70" s="397" t="s">
        <v>175</v>
      </c>
      <c r="C70" s="391">
        <f>C71</f>
        <v>783898</v>
      </c>
      <c r="D70" s="391">
        <f t="shared" ref="D70:E70" si="33">D71</f>
        <v>0</v>
      </c>
      <c r="E70" s="391">
        <f t="shared" si="33"/>
        <v>0</v>
      </c>
      <c r="F70" s="392"/>
      <c r="G70" s="392"/>
      <c r="H70" s="392"/>
    </row>
    <row r="71" spans="1:8" s="38" customFormat="1" ht="15.75">
      <c r="A71" s="398" t="s">
        <v>378</v>
      </c>
      <c r="B71" s="399" t="s">
        <v>174</v>
      </c>
      <c r="C71" s="272">
        <f>C72</f>
        <v>783898</v>
      </c>
      <c r="D71" s="272">
        <f t="shared" ref="D71:E71" si="34">D72</f>
        <v>0</v>
      </c>
      <c r="E71" s="272">
        <f t="shared" si="34"/>
        <v>0</v>
      </c>
      <c r="F71" s="90"/>
      <c r="G71" s="90"/>
      <c r="H71" s="90"/>
    </row>
    <row r="72" spans="1:8" s="38" customFormat="1" ht="15.75">
      <c r="A72" s="398" t="s">
        <v>379</v>
      </c>
      <c r="B72" s="400" t="s">
        <v>23</v>
      </c>
      <c r="C72" s="272">
        <f>C73</f>
        <v>783898</v>
      </c>
      <c r="D72" s="272">
        <f t="shared" ref="D72:E72" si="35">D73</f>
        <v>0</v>
      </c>
      <c r="E72" s="272">
        <f t="shared" si="35"/>
        <v>0</v>
      </c>
      <c r="F72" s="90"/>
      <c r="G72" s="90"/>
      <c r="H72" s="90"/>
    </row>
    <row r="73" spans="1:8" s="38" customFormat="1" ht="15.75">
      <c r="A73" s="398" t="s">
        <v>380</v>
      </c>
      <c r="B73" s="400" t="s">
        <v>23</v>
      </c>
      <c r="C73" s="272">
        <f>безвозм.пост.!C9+безвозм.пост.!C14</f>
        <v>783898</v>
      </c>
      <c r="D73" s="272">
        <f>безвозм.пост.!D9</f>
        <v>0</v>
      </c>
      <c r="E73" s="272">
        <f>безвозм.пост.!E9</f>
        <v>0</v>
      </c>
      <c r="F73" s="90"/>
      <c r="G73" s="90"/>
      <c r="H73" s="90"/>
    </row>
    <row r="74" spans="1:8" s="52" customFormat="1" ht="31.5">
      <c r="A74" s="79" t="s">
        <v>381</v>
      </c>
      <c r="B74" s="80" t="s">
        <v>176</v>
      </c>
      <c r="C74" s="246">
        <f>C75</f>
        <v>232400</v>
      </c>
      <c r="D74" s="246">
        <f t="shared" ref="D74:E74" si="36">D75</f>
        <v>234700</v>
      </c>
      <c r="E74" s="246">
        <f t="shared" si="36"/>
        <v>243500</v>
      </c>
      <c r="F74" s="100"/>
      <c r="G74" s="100"/>
      <c r="H74" s="100"/>
    </row>
    <row r="75" spans="1:8" s="38" customFormat="1" ht="47.25">
      <c r="A75" s="101" t="s">
        <v>382</v>
      </c>
      <c r="B75" s="72" t="s">
        <v>177</v>
      </c>
      <c r="C75" s="247">
        <f>C76</f>
        <v>232400</v>
      </c>
      <c r="D75" s="247">
        <f t="shared" ref="D75:E75" si="37">D76</f>
        <v>234700</v>
      </c>
      <c r="E75" s="247">
        <f t="shared" si="37"/>
        <v>243500</v>
      </c>
      <c r="F75" s="90"/>
      <c r="G75" s="90"/>
      <c r="H75" s="90"/>
    </row>
    <row r="76" spans="1:8" s="38" customFormat="1" ht="47.25">
      <c r="A76" s="101" t="s">
        <v>383</v>
      </c>
      <c r="B76" s="60" t="s">
        <v>22</v>
      </c>
      <c r="C76" s="247">
        <f>C77</f>
        <v>232400</v>
      </c>
      <c r="D76" s="247">
        <f t="shared" ref="D76:E76" si="38">D77</f>
        <v>234700</v>
      </c>
      <c r="E76" s="247">
        <f t="shared" si="38"/>
        <v>243500</v>
      </c>
      <c r="F76" s="90"/>
      <c r="G76" s="90"/>
      <c r="H76" s="90"/>
    </row>
    <row r="77" spans="1:8" s="38" customFormat="1" ht="47.25">
      <c r="A77" s="101" t="s">
        <v>384</v>
      </c>
      <c r="B77" s="60" t="s">
        <v>22</v>
      </c>
      <c r="C77" s="247">
        <f>безвозм.пост.!C5</f>
        <v>232400</v>
      </c>
      <c r="D77" s="247">
        <f>безвозм.пост.!D5</f>
        <v>234700</v>
      </c>
      <c r="E77" s="247">
        <f>безвозм.пост.!E5</f>
        <v>243500</v>
      </c>
      <c r="F77" s="90"/>
      <c r="G77" s="90"/>
      <c r="H77" s="90"/>
    </row>
    <row r="78" spans="1:8" s="450" customFormat="1" ht="15.75">
      <c r="A78" s="447" t="s">
        <v>389</v>
      </c>
      <c r="B78" s="448" t="s">
        <v>178</v>
      </c>
      <c r="C78" s="248">
        <f>C79</f>
        <v>10441027.539999999</v>
      </c>
      <c r="D78" s="248">
        <f t="shared" ref="D78:E78" si="39">D79</f>
        <v>4001916.58</v>
      </c>
      <c r="E78" s="248">
        <f t="shared" si="39"/>
        <v>4001916.58</v>
      </c>
      <c r="F78" s="449"/>
      <c r="G78" s="449"/>
      <c r="H78" s="449"/>
    </row>
    <row r="79" spans="1:8" s="453" customFormat="1" ht="63">
      <c r="A79" s="451" t="s">
        <v>388</v>
      </c>
      <c r="B79" s="223" t="s">
        <v>179</v>
      </c>
      <c r="C79" s="249">
        <f>C80</f>
        <v>10441027.539999999</v>
      </c>
      <c r="D79" s="249">
        <f t="shared" ref="D79:E79" si="40">D80</f>
        <v>4001916.58</v>
      </c>
      <c r="E79" s="249">
        <f t="shared" si="40"/>
        <v>4001916.58</v>
      </c>
      <c r="F79" s="452"/>
      <c r="G79" s="452"/>
      <c r="H79" s="452"/>
    </row>
    <row r="80" spans="1:8" s="453" customFormat="1" ht="78.75">
      <c r="A80" s="454" t="s">
        <v>387</v>
      </c>
      <c r="B80" s="223" t="s">
        <v>24</v>
      </c>
      <c r="C80" s="249">
        <f>C81</f>
        <v>10441027.539999999</v>
      </c>
      <c r="D80" s="249">
        <f t="shared" ref="D80:E80" si="41">D81</f>
        <v>4001916.58</v>
      </c>
      <c r="E80" s="249">
        <f t="shared" si="41"/>
        <v>4001916.58</v>
      </c>
      <c r="F80" s="452"/>
      <c r="G80" s="452"/>
      <c r="H80" s="452"/>
    </row>
    <row r="81" spans="1:8" s="453" customFormat="1" ht="78.75">
      <c r="A81" s="454" t="s">
        <v>386</v>
      </c>
      <c r="B81" s="223" t="s">
        <v>24</v>
      </c>
      <c r="C81" s="249">
        <f>безвозм.пост.!C16</f>
        <v>10441027.539999999</v>
      </c>
      <c r="D81" s="249">
        <f>безвозм.пост.!D16</f>
        <v>4001916.58</v>
      </c>
      <c r="E81" s="249">
        <f>безвозм.пост.!E16</f>
        <v>4001916.58</v>
      </c>
      <c r="F81" s="452"/>
      <c r="G81" s="452"/>
      <c r="H81" s="452"/>
    </row>
    <row r="82" spans="1:8" s="52" customFormat="1" ht="31.5">
      <c r="A82" s="102" t="s">
        <v>234</v>
      </c>
      <c r="B82" s="70" t="s">
        <v>390</v>
      </c>
      <c r="C82" s="248">
        <f>C83</f>
        <v>1000</v>
      </c>
      <c r="D82" s="248">
        <f t="shared" ref="D82:E84" si="42">D83</f>
        <v>1000</v>
      </c>
      <c r="E82" s="248">
        <f t="shared" si="42"/>
        <v>1000</v>
      </c>
      <c r="F82" s="100"/>
      <c r="G82" s="100"/>
      <c r="H82" s="100"/>
    </row>
    <row r="83" spans="1:8" s="38" customFormat="1" ht="31.5">
      <c r="A83" s="103" t="s">
        <v>391</v>
      </c>
      <c r="B83" s="104" t="s">
        <v>235</v>
      </c>
      <c r="C83" s="249">
        <f>C84</f>
        <v>1000</v>
      </c>
      <c r="D83" s="249">
        <f t="shared" si="42"/>
        <v>1000</v>
      </c>
      <c r="E83" s="249">
        <f t="shared" si="42"/>
        <v>1000</v>
      </c>
      <c r="F83" s="90"/>
      <c r="G83" s="90"/>
      <c r="H83" s="90"/>
    </row>
    <row r="84" spans="1:8" s="38" customFormat="1" ht="47.25">
      <c r="A84" s="103" t="s">
        <v>392</v>
      </c>
      <c r="B84" s="104" t="s">
        <v>208</v>
      </c>
      <c r="C84" s="249">
        <f>C85</f>
        <v>1000</v>
      </c>
      <c r="D84" s="249">
        <f t="shared" si="42"/>
        <v>1000</v>
      </c>
      <c r="E84" s="249">
        <f t="shared" si="42"/>
        <v>1000</v>
      </c>
      <c r="F84" s="90"/>
      <c r="G84" s="90"/>
      <c r="H84" s="90"/>
    </row>
    <row r="85" spans="1:8" s="38" customFormat="1" ht="47.25">
      <c r="A85" s="103" t="s">
        <v>393</v>
      </c>
      <c r="B85" s="104" t="s">
        <v>208</v>
      </c>
      <c r="C85" s="249">
        <v>1000</v>
      </c>
      <c r="D85" s="249">
        <v>1000</v>
      </c>
      <c r="E85" s="249">
        <v>1000</v>
      </c>
      <c r="F85" s="90"/>
      <c r="G85" s="90"/>
      <c r="H85" s="90"/>
    </row>
    <row r="86" spans="1:8" s="38" customFormat="1" ht="15.75">
      <c r="A86" s="69" t="s">
        <v>25</v>
      </c>
      <c r="B86" s="191"/>
      <c r="C86" s="192">
        <f>C12+C61</f>
        <v>25412499.960000001</v>
      </c>
      <c r="D86" s="192">
        <f>D12+D61</f>
        <v>17800000</v>
      </c>
      <c r="E86" s="192">
        <f>E12+E61</f>
        <v>18100000</v>
      </c>
      <c r="F86" s="90"/>
      <c r="G86" s="90"/>
      <c r="H86" s="105"/>
    </row>
    <row r="87" spans="1:8" s="38" customFormat="1">
      <c r="A87" s="90"/>
      <c r="B87" s="92"/>
      <c r="C87" s="106"/>
      <c r="D87" s="90"/>
      <c r="E87" s="90"/>
      <c r="F87" s="90"/>
      <c r="G87" s="90"/>
      <c r="H87" s="90"/>
    </row>
    <row r="88" spans="1:8" s="38" customFormat="1">
      <c r="A88" s="90"/>
      <c r="B88" s="92"/>
      <c r="C88" s="105"/>
      <c r="D88" s="105"/>
      <c r="E88" s="105"/>
      <c r="F88" s="90"/>
      <c r="G88" s="90"/>
      <c r="H88" s="90"/>
    </row>
    <row r="89" spans="1:8" s="38" customFormat="1">
      <c r="A89" s="90"/>
      <c r="B89" s="92"/>
      <c r="C89" s="107"/>
      <c r="D89" s="90"/>
      <c r="E89" s="90"/>
      <c r="F89" s="90"/>
      <c r="G89" s="90"/>
      <c r="H89" s="90"/>
    </row>
    <row r="90" spans="1:8">
      <c r="C90" s="118"/>
      <c r="D90" s="118"/>
    </row>
    <row r="92" spans="1:8">
      <c r="C92" s="189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11" sqref="B11:D11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501" t="s">
        <v>199</v>
      </c>
      <c r="C1" s="501"/>
      <c r="D1" s="501"/>
    </row>
    <row r="2" spans="1:4" ht="15.75">
      <c r="B2" s="502" t="s">
        <v>33</v>
      </c>
      <c r="C2" s="502"/>
      <c r="D2" s="502"/>
    </row>
    <row r="3" spans="1:4" ht="15.75">
      <c r="B3" s="502" t="s">
        <v>123</v>
      </c>
      <c r="C3" s="502"/>
      <c r="D3" s="502"/>
    </row>
    <row r="4" spans="1:4" ht="15.75">
      <c r="B4" s="502" t="s">
        <v>27</v>
      </c>
      <c r="C4" s="502"/>
      <c r="D4" s="502"/>
    </row>
    <row r="5" spans="1:4" ht="15.75">
      <c r="B5" s="502" t="s">
        <v>28</v>
      </c>
      <c r="C5" s="502"/>
      <c r="D5" s="502"/>
    </row>
    <row r="6" spans="1:4" ht="15.75" customHeight="1">
      <c r="B6" s="493" t="s">
        <v>461</v>
      </c>
      <c r="C6" s="493"/>
      <c r="D6" s="493"/>
    </row>
    <row r="7" spans="1:4" ht="15.75">
      <c r="A7" s="81"/>
      <c r="B7" s="503"/>
      <c r="C7" s="503"/>
      <c r="D7" s="503"/>
    </row>
    <row r="8" spans="1:4" ht="37.5" customHeight="1">
      <c r="A8" s="499" t="s">
        <v>449</v>
      </c>
      <c r="B8" s="499"/>
      <c r="C8" s="500"/>
      <c r="D8" s="500"/>
    </row>
    <row r="9" spans="1:4" ht="41.25" customHeight="1">
      <c r="A9" s="81"/>
      <c r="B9" s="81"/>
      <c r="C9" s="81"/>
      <c r="D9" s="81"/>
    </row>
    <row r="10" spans="1:4" ht="15.75">
      <c r="A10" s="40" t="s">
        <v>34</v>
      </c>
      <c r="B10" s="496" t="s">
        <v>42</v>
      </c>
      <c r="C10" s="497"/>
      <c r="D10" s="498"/>
    </row>
    <row r="11" spans="1:4" ht="15.75">
      <c r="A11" s="82">
        <v>1</v>
      </c>
      <c r="B11" s="82" t="s">
        <v>248</v>
      </c>
      <c r="C11" s="82" t="s">
        <v>360</v>
      </c>
      <c r="D11" s="82" t="s">
        <v>445</v>
      </c>
    </row>
    <row r="12" spans="1:4" ht="31.5">
      <c r="A12" s="83" t="str">
        <f>'Пр. 2'!B66</f>
        <v>Дотации бюджетам сельских поселений на выравнивание бюджетной обеспеченности</v>
      </c>
      <c r="B12" s="64">
        <f>'Пр. 2'!C66</f>
        <v>6359600</v>
      </c>
      <c r="C12" s="64">
        <f>'Пр. 2'!D66</f>
        <v>6191300</v>
      </c>
      <c r="D12" s="64">
        <f>'Пр. 2'!E66</f>
        <v>6203100</v>
      </c>
    </row>
    <row r="13" spans="1:4" ht="36.75" customHeight="1">
      <c r="A13" s="83" t="s">
        <v>109</v>
      </c>
      <c r="B13" s="64">
        <f>'Пр. 2'!C69</f>
        <v>184120</v>
      </c>
      <c r="C13" s="64">
        <f>'Пр. 2'!D69</f>
        <v>0</v>
      </c>
      <c r="D13" s="64">
        <f>'Пр. 2'!E69</f>
        <v>0</v>
      </c>
    </row>
    <row r="14" spans="1:4" ht="15.75">
      <c r="A14" s="73" t="s">
        <v>23</v>
      </c>
      <c r="B14" s="64">
        <f>безвозм.пост.!C9</f>
        <v>650898</v>
      </c>
      <c r="C14" s="64">
        <f>'Пр. 2'!D73</f>
        <v>0</v>
      </c>
      <c r="D14" s="64">
        <f>'Пр. 2'!E73</f>
        <v>0</v>
      </c>
    </row>
    <row r="15" spans="1:4" ht="54" customHeight="1">
      <c r="A15" s="59" t="s">
        <v>22</v>
      </c>
      <c r="B15" s="64">
        <f>'Пр. 2'!C77</f>
        <v>232400</v>
      </c>
      <c r="C15" s="64">
        <f>'Пр. 2'!D77</f>
        <v>234700</v>
      </c>
      <c r="D15" s="64">
        <f>'Пр. 2'!E77</f>
        <v>243500</v>
      </c>
    </row>
    <row r="16" spans="1:4" ht="15.75">
      <c r="A16" s="43" t="s">
        <v>35</v>
      </c>
      <c r="B16" s="84">
        <f>SUM(B12:B15)</f>
        <v>7427018</v>
      </c>
      <c r="C16" s="84">
        <f>SUM(C12:C15)</f>
        <v>6426000</v>
      </c>
      <c r="D16" s="84">
        <f>SUM(D12:D15)</f>
        <v>6446600</v>
      </c>
    </row>
    <row r="18" spans="2:4">
      <c r="B18" s="34"/>
      <c r="C18" s="34"/>
      <c r="D18" s="34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18" sqref="B18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53" t="s">
        <v>200</v>
      </c>
    </row>
    <row r="2" spans="1:2" ht="15.75">
      <c r="B2" s="28" t="s">
        <v>33</v>
      </c>
    </row>
    <row r="3" spans="1:2" ht="15.75">
      <c r="B3" s="28" t="s">
        <v>110</v>
      </c>
    </row>
    <row r="4" spans="1:2" ht="15.75">
      <c r="B4" s="28" t="s">
        <v>27</v>
      </c>
    </row>
    <row r="5" spans="1:2" ht="15.75">
      <c r="B5" s="28" t="s">
        <v>28</v>
      </c>
    </row>
    <row r="6" spans="1:2" ht="15.75">
      <c r="B6" s="270" t="s">
        <v>461</v>
      </c>
    </row>
    <row r="7" spans="1:2" ht="15.75">
      <c r="B7" s="28"/>
    </row>
    <row r="8" spans="1:2" ht="36.75" customHeight="1">
      <c r="A8" s="504" t="s">
        <v>450</v>
      </c>
      <c r="B8" s="504"/>
    </row>
    <row r="10" spans="1:2" ht="78.75">
      <c r="A10" s="29" t="s">
        <v>39</v>
      </c>
      <c r="B10" s="29" t="s">
        <v>34</v>
      </c>
    </row>
    <row r="11" spans="1:2" ht="15.75">
      <c r="A11" s="29">
        <v>1</v>
      </c>
      <c r="B11" s="11">
        <v>2</v>
      </c>
    </row>
    <row r="12" spans="1:2" ht="15.75">
      <c r="A12" s="239">
        <v>182</v>
      </c>
      <c r="B12" s="13" t="s">
        <v>36</v>
      </c>
    </row>
    <row r="13" spans="1:2" ht="47.25">
      <c r="A13" s="99" t="s">
        <v>6</v>
      </c>
      <c r="B13" s="60" t="s">
        <v>320</v>
      </c>
    </row>
    <row r="14" spans="1:2" ht="63">
      <c r="A14" s="99" t="s">
        <v>7</v>
      </c>
      <c r="B14" s="60" t="s">
        <v>364</v>
      </c>
    </row>
    <row r="15" spans="1:2" ht="31.5">
      <c r="A15" s="99" t="s">
        <v>8</v>
      </c>
      <c r="B15" s="60" t="s">
        <v>37</v>
      </c>
    </row>
    <row r="16" spans="1:2" ht="15.75">
      <c r="A16" s="99" t="s">
        <v>306</v>
      </c>
      <c r="B16" s="60" t="s">
        <v>307</v>
      </c>
    </row>
    <row r="17" spans="1:5" ht="31.5">
      <c r="A17" s="99" t="s">
        <v>11</v>
      </c>
      <c r="B17" s="60" t="s">
        <v>26</v>
      </c>
    </row>
    <row r="18" spans="1:5" ht="31.5">
      <c r="A18" s="99" t="s">
        <v>13</v>
      </c>
      <c r="B18" s="60" t="s">
        <v>14</v>
      </c>
    </row>
    <row r="19" spans="1:5" ht="31.5">
      <c r="A19" s="99" t="s">
        <v>15</v>
      </c>
      <c r="B19" s="60" t="s">
        <v>16</v>
      </c>
    </row>
    <row r="20" spans="1:5" ht="31.5">
      <c r="A20" s="239">
        <v>923</v>
      </c>
      <c r="B20" s="12" t="s">
        <v>121</v>
      </c>
    </row>
    <row r="21" spans="1:5" ht="47.25">
      <c r="A21" s="99" t="s">
        <v>111</v>
      </c>
      <c r="B21" s="60" t="s">
        <v>148</v>
      </c>
    </row>
    <row r="22" spans="1:5" ht="47.25">
      <c r="A22" s="99" t="s">
        <v>112</v>
      </c>
      <c r="B22" s="99" t="s">
        <v>321</v>
      </c>
    </row>
    <row r="23" spans="1:5" ht="15.75">
      <c r="A23" s="99" t="s">
        <v>400</v>
      </c>
      <c r="B23" s="60" t="s">
        <v>113</v>
      </c>
    </row>
    <row r="24" spans="1:5" ht="51" customHeight="1">
      <c r="A24" s="99" t="s">
        <v>114</v>
      </c>
      <c r="B24" s="60" t="s">
        <v>323</v>
      </c>
    </row>
    <row r="25" spans="1:5" ht="31.5">
      <c r="A25" s="99" t="s">
        <v>115</v>
      </c>
      <c r="B25" s="60" t="s">
        <v>116</v>
      </c>
    </row>
    <row r="26" spans="1:5" s="179" customFormat="1" ht="15.75">
      <c r="A26" s="218" t="s">
        <v>149</v>
      </c>
      <c r="B26" s="222" t="s">
        <v>38</v>
      </c>
    </row>
    <row r="27" spans="1:5" s="179" customFormat="1" ht="15.75">
      <c r="A27" s="240" t="s">
        <v>122</v>
      </c>
      <c r="B27" s="223" t="s">
        <v>31</v>
      </c>
    </row>
    <row r="28" spans="1:5" s="179" customFormat="1" ht="47.25">
      <c r="A28" s="218" t="s">
        <v>399</v>
      </c>
      <c r="B28" s="219" t="s">
        <v>398</v>
      </c>
      <c r="E28" s="221"/>
    </row>
    <row r="29" spans="1:5" s="179" customFormat="1" ht="47.25" customHeight="1">
      <c r="A29" s="218" t="s">
        <v>397</v>
      </c>
      <c r="B29" s="220" t="s">
        <v>396</v>
      </c>
    </row>
    <row r="30" spans="1:5" ht="15.75">
      <c r="A30" s="99" t="s">
        <v>373</v>
      </c>
      <c r="B30" s="60" t="s">
        <v>21</v>
      </c>
    </row>
    <row r="31" spans="1:5" ht="15.75">
      <c r="A31" s="226" t="s">
        <v>376</v>
      </c>
      <c r="B31" s="60" t="s">
        <v>109</v>
      </c>
    </row>
    <row r="32" spans="1:5" ht="15.75">
      <c r="A32" s="241" t="s">
        <v>380</v>
      </c>
      <c r="B32" s="72" t="s">
        <v>23</v>
      </c>
    </row>
    <row r="33" spans="1:2" ht="31.5">
      <c r="A33" s="99" t="s">
        <v>384</v>
      </c>
      <c r="B33" s="60" t="s">
        <v>22</v>
      </c>
    </row>
    <row r="34" spans="1:2" ht="31.5">
      <c r="A34" s="242" t="s">
        <v>385</v>
      </c>
      <c r="B34" s="173" t="s">
        <v>317</v>
      </c>
    </row>
    <row r="35" spans="1:2" s="179" customFormat="1" ht="47.25">
      <c r="A35" s="218" t="s">
        <v>395</v>
      </c>
      <c r="B35" s="219" t="s">
        <v>394</v>
      </c>
    </row>
    <row r="36" spans="1:2" ht="47.25">
      <c r="A36" s="99" t="s">
        <v>386</v>
      </c>
      <c r="B36" s="60" t="s">
        <v>24</v>
      </c>
    </row>
    <row r="37" spans="1:2" ht="31.5">
      <c r="A37" s="243" t="s">
        <v>393</v>
      </c>
      <c r="B37" s="104" t="s">
        <v>208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A10" workbookViewId="0">
      <selection activeCell="C12" sqref="C12"/>
    </sheetView>
  </sheetViews>
  <sheetFormatPr defaultRowHeight="15"/>
  <cols>
    <col min="1" max="1" width="28.140625" style="37" customWidth="1"/>
    <col min="2" max="2" width="44.28515625" style="37" customWidth="1"/>
    <col min="3" max="5" width="15.85546875" style="37" customWidth="1"/>
  </cols>
  <sheetData>
    <row r="1" spans="1:5" ht="15.75">
      <c r="B1" s="109"/>
      <c r="C1" s="506" t="s">
        <v>201</v>
      </c>
      <c r="D1" s="506"/>
      <c r="E1" s="506"/>
    </row>
    <row r="2" spans="1:5" ht="15.75">
      <c r="C2" s="503" t="s">
        <v>33</v>
      </c>
      <c r="D2" s="503"/>
      <c r="E2" s="503"/>
    </row>
    <row r="3" spans="1:5" ht="15.75">
      <c r="C3" s="503" t="s">
        <v>110</v>
      </c>
      <c r="D3" s="503"/>
      <c r="E3" s="503"/>
    </row>
    <row r="4" spans="1:5" ht="15.75">
      <c r="C4" s="503" t="s">
        <v>27</v>
      </c>
      <c r="D4" s="503"/>
      <c r="E4" s="503"/>
    </row>
    <row r="5" spans="1:5" ht="15.75">
      <c r="C5" s="503" t="s">
        <v>28</v>
      </c>
      <c r="D5" s="503"/>
      <c r="E5" s="503"/>
    </row>
    <row r="6" spans="1:5" ht="15.75">
      <c r="C6" s="505" t="s">
        <v>461</v>
      </c>
      <c r="D6" s="505"/>
      <c r="E6" s="505"/>
    </row>
    <row r="7" spans="1:5" ht="15.75">
      <c r="B7" s="89"/>
    </row>
    <row r="8" spans="1:5" ht="30" customHeight="1">
      <c r="A8" s="507" t="s">
        <v>451</v>
      </c>
      <c r="B8" s="507"/>
      <c r="C8" s="507"/>
      <c r="D8" s="507"/>
      <c r="E8" s="507"/>
    </row>
    <row r="10" spans="1:5" ht="63">
      <c r="A10" s="40" t="s">
        <v>40</v>
      </c>
      <c r="B10" s="40" t="s">
        <v>41</v>
      </c>
      <c r="C10" s="496" t="s">
        <v>42</v>
      </c>
      <c r="D10" s="497"/>
      <c r="E10" s="498"/>
    </row>
    <row r="11" spans="1:5" ht="21" customHeight="1">
      <c r="A11" s="496"/>
      <c r="B11" s="498"/>
      <c r="C11" s="82" t="s">
        <v>248</v>
      </c>
      <c r="D11" s="82" t="s">
        <v>360</v>
      </c>
      <c r="E11" s="82" t="s">
        <v>445</v>
      </c>
    </row>
    <row r="12" spans="1:5" ht="47.25">
      <c r="A12" s="253" t="s">
        <v>43</v>
      </c>
      <c r="B12" s="226" t="s">
        <v>413</v>
      </c>
      <c r="C12" s="64">
        <f>C19+C14</f>
        <v>1588976.8599999994</v>
      </c>
      <c r="D12" s="64">
        <f>D19+D14</f>
        <v>0</v>
      </c>
      <c r="E12" s="64">
        <f>E19+E14</f>
        <v>0</v>
      </c>
    </row>
    <row r="13" spans="1:5" ht="31.5">
      <c r="A13" s="214" t="s">
        <v>44</v>
      </c>
      <c r="B13" s="226" t="s">
        <v>410</v>
      </c>
      <c r="C13" s="64">
        <f>C23+C18</f>
        <v>1588976.8599999994</v>
      </c>
      <c r="D13" s="64">
        <f>D23+D18</f>
        <v>0</v>
      </c>
      <c r="E13" s="64">
        <f>E23+E18</f>
        <v>0</v>
      </c>
    </row>
    <row r="14" spans="1:5" ht="31.5">
      <c r="A14" s="214" t="s">
        <v>45</v>
      </c>
      <c r="B14" s="226" t="s">
        <v>414</v>
      </c>
      <c r="C14" s="64">
        <f>C15</f>
        <v>-25412499.960000001</v>
      </c>
      <c r="D14" s="64">
        <f t="shared" ref="D14:E14" si="0">D15</f>
        <v>-17800000</v>
      </c>
      <c r="E14" s="64">
        <f t="shared" si="0"/>
        <v>-18100000</v>
      </c>
    </row>
    <row r="15" spans="1:5" ht="31.5">
      <c r="A15" s="214" t="s">
        <v>46</v>
      </c>
      <c r="B15" s="226" t="s">
        <v>47</v>
      </c>
      <c r="C15" s="64">
        <f>C16</f>
        <v>-25412499.960000001</v>
      </c>
      <c r="D15" s="64">
        <f t="shared" ref="D15:E16" si="1">D16</f>
        <v>-17800000</v>
      </c>
      <c r="E15" s="64">
        <f t="shared" si="1"/>
        <v>-18100000</v>
      </c>
    </row>
    <row r="16" spans="1:5" ht="31.5">
      <c r="A16" s="214" t="s">
        <v>48</v>
      </c>
      <c r="B16" s="226" t="s">
        <v>49</v>
      </c>
      <c r="C16" s="64">
        <f>C17</f>
        <v>-25412499.960000001</v>
      </c>
      <c r="D16" s="64">
        <f t="shared" si="1"/>
        <v>-17800000</v>
      </c>
      <c r="E16" s="64">
        <f t="shared" si="1"/>
        <v>-18100000</v>
      </c>
    </row>
    <row r="17" spans="1:5" ht="31.5">
      <c r="A17" s="214" t="s">
        <v>415</v>
      </c>
      <c r="B17" s="226" t="s">
        <v>50</v>
      </c>
      <c r="C17" s="64">
        <f>C18</f>
        <v>-25412499.960000001</v>
      </c>
      <c r="D17" s="64">
        <f t="shared" ref="D17:E17" si="2">D18</f>
        <v>-17800000</v>
      </c>
      <c r="E17" s="64">
        <f t="shared" si="2"/>
        <v>-18100000</v>
      </c>
    </row>
    <row r="18" spans="1:5" ht="31.5">
      <c r="A18" s="214" t="s">
        <v>180</v>
      </c>
      <c r="B18" s="226" t="s">
        <v>50</v>
      </c>
      <c r="C18" s="64">
        <f>-'Пр. 2'!C86</f>
        <v>-25412499.960000001</v>
      </c>
      <c r="D18" s="64">
        <f>-'Пр. 2'!D86</f>
        <v>-17800000</v>
      </c>
      <c r="E18" s="64">
        <f>-'Пр. 2'!E86</f>
        <v>-18100000</v>
      </c>
    </row>
    <row r="19" spans="1:5" ht="31.5">
      <c r="A19" s="214" t="s">
        <v>51</v>
      </c>
      <c r="B19" s="226" t="s">
        <v>52</v>
      </c>
      <c r="C19" s="64">
        <f>C20</f>
        <v>27001476.82</v>
      </c>
      <c r="D19" s="64">
        <f t="shared" ref="D19:E19" si="3">D20</f>
        <v>17800000</v>
      </c>
      <c r="E19" s="64">
        <f t="shared" si="3"/>
        <v>18100000</v>
      </c>
    </row>
    <row r="20" spans="1:5" ht="31.5">
      <c r="A20" s="214" t="s">
        <v>53</v>
      </c>
      <c r="B20" s="226" t="s">
        <v>54</v>
      </c>
      <c r="C20" s="64">
        <f>C21</f>
        <v>27001476.82</v>
      </c>
      <c r="D20" s="64">
        <f t="shared" ref="D20:E21" si="4">D21</f>
        <v>17800000</v>
      </c>
      <c r="E20" s="64">
        <f t="shared" si="4"/>
        <v>18100000</v>
      </c>
    </row>
    <row r="21" spans="1:5" ht="31.5">
      <c r="A21" s="214" t="s">
        <v>55</v>
      </c>
      <c r="B21" s="226" t="s">
        <v>56</v>
      </c>
      <c r="C21" s="64">
        <f>C22</f>
        <v>27001476.82</v>
      </c>
      <c r="D21" s="64">
        <f t="shared" si="4"/>
        <v>17800000</v>
      </c>
      <c r="E21" s="64">
        <f t="shared" si="4"/>
        <v>18100000</v>
      </c>
    </row>
    <row r="22" spans="1:5" ht="31.5">
      <c r="A22" s="214" t="s">
        <v>416</v>
      </c>
      <c r="B22" s="226" t="s">
        <v>57</v>
      </c>
      <c r="C22" s="64">
        <f>C23</f>
        <v>27001476.82</v>
      </c>
      <c r="D22" s="64">
        <f t="shared" ref="D22:E22" si="5">D23</f>
        <v>17800000</v>
      </c>
      <c r="E22" s="64">
        <f t="shared" si="5"/>
        <v>18100000</v>
      </c>
    </row>
    <row r="23" spans="1:5" ht="31.5">
      <c r="A23" s="214" t="s">
        <v>181</v>
      </c>
      <c r="B23" s="226" t="s">
        <v>57</v>
      </c>
      <c r="C23" s="64">
        <f>'Пр. 9'!G86</f>
        <v>27001476.82</v>
      </c>
      <c r="D23" s="64">
        <f>Пр.10!G74+у.у!A12</f>
        <v>17800000</v>
      </c>
      <c r="E23" s="64">
        <f>Пр.10!H74+у.у!B12</f>
        <v>18100000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activeCell="D16" sqref="D16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7" customWidth="1"/>
    <col min="5" max="5" width="15" customWidth="1"/>
    <col min="6" max="6" width="16" customWidth="1"/>
  </cols>
  <sheetData>
    <row r="1" spans="1:6" ht="15.75">
      <c r="E1" s="490" t="s">
        <v>127</v>
      </c>
      <c r="F1" s="490"/>
    </row>
    <row r="2" spans="1:6" ht="15.75">
      <c r="E2" s="514" t="s">
        <v>33</v>
      </c>
      <c r="F2" s="514"/>
    </row>
    <row r="3" spans="1:6" ht="15.75">
      <c r="E3" s="514" t="s">
        <v>110</v>
      </c>
      <c r="F3" s="514"/>
    </row>
    <row r="4" spans="1:6" ht="15.75">
      <c r="E4" s="514" t="s">
        <v>27</v>
      </c>
      <c r="F4" s="514"/>
    </row>
    <row r="5" spans="1:6" ht="15" customHeight="1">
      <c r="E5" s="514" t="s">
        <v>28</v>
      </c>
      <c r="F5" s="514"/>
    </row>
    <row r="6" spans="1:6" ht="15.75">
      <c r="E6" s="514" t="s">
        <v>461</v>
      </c>
      <c r="F6" s="514"/>
    </row>
    <row r="7" spans="1:6" ht="15.75">
      <c r="D7" s="89"/>
      <c r="E7" s="65"/>
      <c r="F7" s="65"/>
    </row>
    <row r="8" spans="1:6" ht="69" customHeight="1">
      <c r="A8" s="487" t="s">
        <v>452</v>
      </c>
      <c r="B8" s="512"/>
      <c r="C8" s="512"/>
      <c r="D8" s="512"/>
      <c r="E8" s="513"/>
      <c r="F8" s="513"/>
    </row>
    <row r="10" spans="1:6" ht="15.75">
      <c r="A10" s="508" t="s">
        <v>40</v>
      </c>
      <c r="B10" s="508"/>
      <c r="C10" s="508" t="s">
        <v>58</v>
      </c>
      <c r="D10" s="509" t="s">
        <v>42</v>
      </c>
      <c r="E10" s="510"/>
      <c r="F10" s="511"/>
    </row>
    <row r="11" spans="1:6" ht="94.5">
      <c r="A11" s="6" t="s">
        <v>63</v>
      </c>
      <c r="B11" s="20" t="s">
        <v>59</v>
      </c>
      <c r="C11" s="508"/>
      <c r="D11" s="82" t="s">
        <v>248</v>
      </c>
      <c r="E11" s="82" t="s">
        <v>360</v>
      </c>
      <c r="F11" s="82" t="s">
        <v>445</v>
      </c>
    </row>
    <row r="12" spans="1:6" ht="15.75">
      <c r="A12" s="5">
        <v>1</v>
      </c>
      <c r="B12" s="5">
        <v>2</v>
      </c>
      <c r="C12" s="5">
        <v>3</v>
      </c>
      <c r="D12" s="110">
        <v>4</v>
      </c>
      <c r="E12" s="18"/>
      <c r="F12" s="18"/>
    </row>
    <row r="13" spans="1:6" ht="63">
      <c r="A13" s="20">
        <v>923</v>
      </c>
      <c r="B13" s="10"/>
      <c r="C13" s="225" t="s">
        <v>121</v>
      </c>
      <c r="D13" s="111"/>
      <c r="E13" s="24"/>
      <c r="F13" s="24"/>
    </row>
    <row r="14" spans="1:6" ht="47.25">
      <c r="A14" s="217">
        <v>923</v>
      </c>
      <c r="B14" s="20" t="s">
        <v>60</v>
      </c>
      <c r="C14" s="225" t="s">
        <v>410</v>
      </c>
      <c r="D14" s="84">
        <f>D15+D16</f>
        <v>1588976.8599999994</v>
      </c>
      <c r="E14" s="22">
        <f t="shared" ref="E14:F14" si="0">E15+E16</f>
        <v>0</v>
      </c>
      <c r="F14" s="22">
        <f t="shared" si="0"/>
        <v>0</v>
      </c>
    </row>
    <row r="15" spans="1:6" ht="50.25" customHeight="1">
      <c r="A15" s="217">
        <v>923</v>
      </c>
      <c r="B15" s="217" t="s">
        <v>61</v>
      </c>
      <c r="C15" s="14" t="s">
        <v>411</v>
      </c>
      <c r="D15" s="112">
        <f>'Пр. 5'!C14</f>
        <v>-25412499.960000001</v>
      </c>
      <c r="E15" s="23">
        <f>'Пр. 5'!D14</f>
        <v>-17800000</v>
      </c>
      <c r="F15" s="23">
        <f>'Пр. 5'!E14</f>
        <v>-18100000</v>
      </c>
    </row>
    <row r="16" spans="1:6" ht="49.5" customHeight="1">
      <c r="A16" s="217">
        <v>923</v>
      </c>
      <c r="B16" s="217" t="s">
        <v>62</v>
      </c>
      <c r="C16" s="14" t="s">
        <v>412</v>
      </c>
      <c r="D16" s="112">
        <f>'Пр. 5'!C19</f>
        <v>27001476.82</v>
      </c>
      <c r="E16" s="23">
        <f>'Пр. 5'!D19</f>
        <v>17800000</v>
      </c>
      <c r="F16" s="23">
        <f>'Пр. 5'!E19</f>
        <v>18100000</v>
      </c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6"/>
  <sheetViews>
    <sheetView topLeftCell="A34" workbookViewId="0">
      <selection activeCell="A39" sqref="A39"/>
    </sheetView>
  </sheetViews>
  <sheetFormatPr defaultRowHeight="15"/>
  <cols>
    <col min="1" max="1" width="76.140625" style="108" customWidth="1"/>
    <col min="2" max="2" width="11.42578125" style="206" customWidth="1"/>
    <col min="3" max="3" width="17" style="114" customWidth="1"/>
    <col min="4" max="4" width="12.7109375" style="37" customWidth="1"/>
    <col min="5" max="5" width="17.7109375" style="37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506" t="s">
        <v>196</v>
      </c>
      <c r="D1" s="506"/>
      <c r="E1" s="506"/>
    </row>
    <row r="2" spans="1:5" ht="15.75">
      <c r="C2" s="503" t="s">
        <v>33</v>
      </c>
      <c r="D2" s="503"/>
      <c r="E2" s="503"/>
    </row>
    <row r="3" spans="1:5" ht="15.75">
      <c r="C3" s="503" t="s">
        <v>110</v>
      </c>
      <c r="D3" s="503"/>
      <c r="E3" s="503"/>
    </row>
    <row r="4" spans="1:5" ht="15.75">
      <c r="C4" s="503" t="s">
        <v>27</v>
      </c>
      <c r="D4" s="503"/>
      <c r="E4" s="503"/>
    </row>
    <row r="5" spans="1:5" ht="15.75">
      <c r="C5" s="503" t="s">
        <v>28</v>
      </c>
      <c r="D5" s="503"/>
      <c r="E5" s="503"/>
    </row>
    <row r="6" spans="1:5" ht="15.75">
      <c r="C6" s="492" t="s">
        <v>461</v>
      </c>
      <c r="D6" s="492"/>
      <c r="E6" s="492"/>
    </row>
    <row r="7" spans="1:5">
      <c r="C7" s="113"/>
      <c r="D7" s="109"/>
      <c r="E7" s="109"/>
    </row>
    <row r="8" spans="1:5" ht="52.5" customHeight="1">
      <c r="A8" s="507" t="s">
        <v>453</v>
      </c>
      <c r="B8" s="507"/>
      <c r="C8" s="507"/>
      <c r="D8" s="507"/>
      <c r="E8" s="507"/>
    </row>
    <row r="10" spans="1:5" ht="31.5">
      <c r="A10" s="54" t="s">
        <v>34</v>
      </c>
      <c r="B10" s="205" t="s">
        <v>129</v>
      </c>
      <c r="C10" s="57" t="s">
        <v>64</v>
      </c>
      <c r="D10" s="54" t="s">
        <v>65</v>
      </c>
      <c r="E10" s="54" t="s">
        <v>42</v>
      </c>
    </row>
    <row r="11" spans="1:5" ht="15.75">
      <c r="C11" s="57"/>
      <c r="D11" s="54"/>
      <c r="E11" s="376" t="s">
        <v>248</v>
      </c>
    </row>
    <row r="12" spans="1:5" ht="31.5">
      <c r="A12" s="43" t="s">
        <v>428</v>
      </c>
      <c r="B12" s="215"/>
      <c r="C12" s="57" t="s">
        <v>182</v>
      </c>
      <c r="D12" s="215"/>
      <c r="E12" s="149">
        <f>E82</f>
        <v>27001476.82</v>
      </c>
    </row>
    <row r="13" spans="1:5" s="30" customFormat="1" ht="56.25">
      <c r="A13" s="86" t="s">
        <v>429</v>
      </c>
      <c r="B13" s="42"/>
      <c r="C13" s="57" t="s">
        <v>255</v>
      </c>
      <c r="D13" s="54"/>
      <c r="E13" s="149">
        <f>E14+E19+E23+E26+E28+E30+E33+E36+E38</f>
        <v>9717427.2800000012</v>
      </c>
    </row>
    <row r="14" spans="1:5" ht="31.5">
      <c r="A14" s="43" t="s">
        <v>249</v>
      </c>
      <c r="B14" s="57"/>
      <c r="C14" s="57" t="s">
        <v>310</v>
      </c>
      <c r="D14" s="54"/>
      <c r="E14" s="149">
        <f>E15+E16+E17+E18</f>
        <v>5769000</v>
      </c>
    </row>
    <row r="15" spans="1:5" ht="78.75">
      <c r="A15" s="59" t="s">
        <v>188</v>
      </c>
      <c r="B15" s="55" t="s">
        <v>130</v>
      </c>
      <c r="C15" s="55" t="s">
        <v>256</v>
      </c>
      <c r="D15" s="56">
        <v>100</v>
      </c>
      <c r="E15" s="150">
        <f>'Пр. 9'!G15</f>
        <v>937000</v>
      </c>
    </row>
    <row r="16" spans="1:5" ht="78.75">
      <c r="A16" s="59" t="s">
        <v>189</v>
      </c>
      <c r="B16" s="55" t="s">
        <v>131</v>
      </c>
      <c r="C16" s="55" t="s">
        <v>257</v>
      </c>
      <c r="D16" s="56">
        <v>100</v>
      </c>
      <c r="E16" s="150">
        <f>'Пр. 9'!G18</f>
        <v>3392000</v>
      </c>
    </row>
    <row r="17" spans="1:5" ht="31.5">
      <c r="A17" s="59" t="s">
        <v>506</v>
      </c>
      <c r="B17" s="55" t="s">
        <v>131</v>
      </c>
      <c r="C17" s="55" t="s">
        <v>257</v>
      </c>
      <c r="D17" s="56">
        <v>200</v>
      </c>
      <c r="E17" s="150">
        <f>'Пр. 9'!G19</f>
        <v>1400000</v>
      </c>
    </row>
    <row r="18" spans="1:5" ht="31.5">
      <c r="A18" s="59" t="s">
        <v>190</v>
      </c>
      <c r="B18" s="55" t="s">
        <v>131</v>
      </c>
      <c r="C18" s="55" t="s">
        <v>257</v>
      </c>
      <c r="D18" s="56">
        <v>800</v>
      </c>
      <c r="E18" s="150">
        <f>'Пр. 9'!G20</f>
        <v>40000</v>
      </c>
    </row>
    <row r="19" spans="1:5" s="146" customFormat="1" ht="31.5">
      <c r="A19" s="142" t="s">
        <v>250</v>
      </c>
      <c r="B19" s="139"/>
      <c r="C19" s="139" t="s">
        <v>311</v>
      </c>
      <c r="D19" s="138"/>
      <c r="E19" s="275">
        <f>E20+E21+E22</f>
        <v>194500</v>
      </c>
    </row>
    <row r="20" spans="1:5" ht="63">
      <c r="A20" s="59" t="s">
        <v>507</v>
      </c>
      <c r="B20" s="55" t="s">
        <v>135</v>
      </c>
      <c r="C20" s="55" t="s">
        <v>258</v>
      </c>
      <c r="D20" s="56">
        <v>200</v>
      </c>
      <c r="E20" s="150">
        <f>'Пр. 9'!G26</f>
        <v>50000</v>
      </c>
    </row>
    <row r="21" spans="1:5" ht="47.25">
      <c r="A21" s="59" t="s">
        <v>508</v>
      </c>
      <c r="B21" s="55" t="s">
        <v>135</v>
      </c>
      <c r="C21" s="55" t="s">
        <v>259</v>
      </c>
      <c r="D21" s="56">
        <v>200</v>
      </c>
      <c r="E21" s="150">
        <f>'Пр. 9'!G27</f>
        <v>4500</v>
      </c>
    </row>
    <row r="22" spans="1:5" s="146" customFormat="1" ht="63">
      <c r="A22" s="143" t="s">
        <v>546</v>
      </c>
      <c r="B22" s="134" t="s">
        <v>541</v>
      </c>
      <c r="C22" s="134" t="s">
        <v>547</v>
      </c>
      <c r="D22" s="140">
        <v>200</v>
      </c>
      <c r="E22" s="384">
        <f>'Пр. 9'!G41</f>
        <v>140000</v>
      </c>
    </row>
    <row r="23" spans="1:5" ht="31.5">
      <c r="A23" s="43" t="s">
        <v>251</v>
      </c>
      <c r="B23" s="57"/>
      <c r="C23" s="57" t="s">
        <v>312</v>
      </c>
      <c r="D23" s="54"/>
      <c r="E23" s="149">
        <f>E24+E25</f>
        <v>232400</v>
      </c>
    </row>
    <row r="24" spans="1:5" ht="78.75">
      <c r="A24" s="59" t="s">
        <v>192</v>
      </c>
      <c r="B24" s="55" t="s">
        <v>136</v>
      </c>
      <c r="C24" s="55" t="s">
        <v>260</v>
      </c>
      <c r="D24" s="56">
        <v>100</v>
      </c>
      <c r="E24" s="150">
        <f>'Пр. 9'!G32</f>
        <v>190000</v>
      </c>
    </row>
    <row r="25" spans="1:5" ht="47.25">
      <c r="A25" s="59" t="s">
        <v>509</v>
      </c>
      <c r="B25" s="55" t="s">
        <v>136</v>
      </c>
      <c r="C25" s="55" t="s">
        <v>260</v>
      </c>
      <c r="D25" s="56">
        <v>200</v>
      </c>
      <c r="E25" s="150">
        <f>'Пр. 9'!G33</f>
        <v>42400</v>
      </c>
    </row>
    <row r="26" spans="1:5" ht="31.5">
      <c r="A26" s="43" t="s">
        <v>252</v>
      </c>
      <c r="B26" s="57"/>
      <c r="C26" s="57" t="s">
        <v>313</v>
      </c>
      <c r="D26" s="54"/>
      <c r="E26" s="149">
        <f>E27</f>
        <v>27491.279999999999</v>
      </c>
    </row>
    <row r="27" spans="1:5" ht="63">
      <c r="A27" s="59" t="s">
        <v>191</v>
      </c>
      <c r="B27" s="55" t="s">
        <v>134</v>
      </c>
      <c r="C27" s="55" t="s">
        <v>261</v>
      </c>
      <c r="D27" s="56">
        <v>500</v>
      </c>
      <c r="E27" s="151">
        <f>'Пр. 9'!G22</f>
        <v>27491.279999999999</v>
      </c>
    </row>
    <row r="28" spans="1:5" ht="31.5">
      <c r="A28" s="43" t="s">
        <v>253</v>
      </c>
      <c r="B28" s="57"/>
      <c r="C28" s="57" t="s">
        <v>314</v>
      </c>
      <c r="D28" s="54"/>
      <c r="E28" s="149">
        <f>E29</f>
        <v>230000</v>
      </c>
    </row>
    <row r="29" spans="1:5" ht="37.5" customHeight="1">
      <c r="A29" s="59" t="s">
        <v>193</v>
      </c>
      <c r="B29" s="55" t="s">
        <v>143</v>
      </c>
      <c r="C29" s="141" t="s">
        <v>285</v>
      </c>
      <c r="D29" s="56">
        <v>300</v>
      </c>
      <c r="E29" s="151">
        <f>'Пр. 9'!G63</f>
        <v>230000</v>
      </c>
    </row>
    <row r="30" spans="1:5" ht="31.5">
      <c r="A30" s="43" t="s">
        <v>254</v>
      </c>
      <c r="B30" s="57"/>
      <c r="C30" s="57" t="s">
        <v>315</v>
      </c>
      <c r="D30" s="54"/>
      <c r="E30" s="149">
        <f>E31+E32</f>
        <v>1895736</v>
      </c>
    </row>
    <row r="31" spans="1:5" ht="94.5">
      <c r="A31" s="88" t="s">
        <v>520</v>
      </c>
      <c r="B31" s="48" t="s">
        <v>247</v>
      </c>
      <c r="C31" s="55" t="s">
        <v>262</v>
      </c>
      <c r="D31" s="56">
        <v>200</v>
      </c>
      <c r="E31" s="152">
        <f>'Пр. 9'!G45</f>
        <v>957005</v>
      </c>
    </row>
    <row r="32" spans="1:5" ht="47.25">
      <c r="A32" s="88" t="s">
        <v>521</v>
      </c>
      <c r="B32" s="48" t="s">
        <v>247</v>
      </c>
      <c r="C32" s="55" t="s">
        <v>263</v>
      </c>
      <c r="D32" s="56">
        <v>200</v>
      </c>
      <c r="E32" s="152">
        <f>'Пр. 9'!G46</f>
        <v>938731</v>
      </c>
    </row>
    <row r="33" spans="1:5" ht="31.5">
      <c r="A33" s="43" t="s">
        <v>490</v>
      </c>
      <c r="B33" s="57" t="s">
        <v>486</v>
      </c>
      <c r="C33" s="57" t="s">
        <v>491</v>
      </c>
      <c r="D33" s="149"/>
      <c r="E33" s="295">
        <f>E34+E35</f>
        <v>518300</v>
      </c>
    </row>
    <row r="34" spans="1:5" ht="63">
      <c r="A34" s="88" t="s">
        <v>510</v>
      </c>
      <c r="B34" s="55" t="s">
        <v>486</v>
      </c>
      <c r="C34" s="55" t="s">
        <v>489</v>
      </c>
      <c r="D34" s="296">
        <v>200</v>
      </c>
      <c r="E34" s="152">
        <f>'Пр. 9'!G48</f>
        <v>0</v>
      </c>
    </row>
    <row r="35" spans="1:5" ht="47.25">
      <c r="A35" s="424" t="s">
        <v>553</v>
      </c>
      <c r="B35" s="134" t="s">
        <v>135</v>
      </c>
      <c r="C35" s="134" t="s">
        <v>554</v>
      </c>
      <c r="D35" s="466">
        <v>200</v>
      </c>
      <c r="E35" s="257">
        <f>'Пр. 9'!G29</f>
        <v>518300</v>
      </c>
    </row>
    <row r="36" spans="1:5" ht="31.5">
      <c r="A36" s="43" t="s">
        <v>568</v>
      </c>
      <c r="B36" s="57" t="s">
        <v>563</v>
      </c>
      <c r="C36" s="57" t="s">
        <v>567</v>
      </c>
      <c r="D36" s="149"/>
      <c r="E36" s="295">
        <f>E37</f>
        <v>500000</v>
      </c>
    </row>
    <row r="37" spans="1:5" ht="78.75">
      <c r="A37" s="424" t="s">
        <v>559</v>
      </c>
      <c r="B37" s="134" t="s">
        <v>563</v>
      </c>
      <c r="C37" s="134" t="s">
        <v>558</v>
      </c>
      <c r="D37" s="466" t="s">
        <v>564</v>
      </c>
      <c r="E37" s="257">
        <f>'Пр. 9'!G51</f>
        <v>500000</v>
      </c>
    </row>
    <row r="38" spans="1:5" ht="31.5">
      <c r="A38" s="43" t="s">
        <v>570</v>
      </c>
      <c r="B38" s="57" t="s">
        <v>240</v>
      </c>
      <c r="C38" s="57" t="s">
        <v>572</v>
      </c>
      <c r="D38" s="149"/>
      <c r="E38" s="295">
        <f>E39</f>
        <v>350000</v>
      </c>
    </row>
    <row r="39" spans="1:5" ht="47.25">
      <c r="A39" s="424" t="s">
        <v>571</v>
      </c>
      <c r="B39" s="134" t="s">
        <v>240</v>
      </c>
      <c r="C39" s="134" t="s">
        <v>574</v>
      </c>
      <c r="D39" s="466" t="s">
        <v>573</v>
      </c>
      <c r="E39" s="257">
        <f>'Пр. 9'!G56</f>
        <v>350000</v>
      </c>
    </row>
    <row r="40" spans="1:5" s="30" customFormat="1" ht="56.25">
      <c r="A40" s="86" t="s">
        <v>430</v>
      </c>
      <c r="B40" s="42"/>
      <c r="C40" s="57" t="s">
        <v>266</v>
      </c>
      <c r="D40" s="54"/>
      <c r="E40" s="149">
        <f>E41+E43+E45</f>
        <v>1087500</v>
      </c>
    </row>
    <row r="41" spans="1:5" ht="15.75">
      <c r="A41" s="43" t="s">
        <v>292</v>
      </c>
      <c r="B41" s="57"/>
      <c r="C41" s="57" t="s">
        <v>264</v>
      </c>
      <c r="D41" s="54"/>
      <c r="E41" s="149">
        <f>E42</f>
        <v>950000</v>
      </c>
    </row>
    <row r="42" spans="1:5" s="35" customFormat="1" ht="48" thickBot="1">
      <c r="A42" s="58" t="s">
        <v>511</v>
      </c>
      <c r="B42" s="135" t="s">
        <v>138</v>
      </c>
      <c r="C42" s="135" t="s">
        <v>265</v>
      </c>
      <c r="D42" s="136">
        <v>200</v>
      </c>
      <c r="E42" s="153">
        <f>'Пр. 9'!G36</f>
        <v>950000</v>
      </c>
    </row>
    <row r="43" spans="1:5" s="31" customFormat="1" ht="15.75">
      <c r="A43" s="43" t="s">
        <v>293</v>
      </c>
      <c r="B43" s="57"/>
      <c r="C43" s="57" t="s">
        <v>294</v>
      </c>
      <c r="D43" s="145"/>
      <c r="E43" s="149">
        <f>E44</f>
        <v>100000</v>
      </c>
    </row>
    <row r="44" spans="1:5" s="35" customFormat="1" ht="63">
      <c r="A44" s="59" t="s">
        <v>295</v>
      </c>
      <c r="B44" s="55" t="s">
        <v>305</v>
      </c>
      <c r="C44" s="55" t="s">
        <v>290</v>
      </c>
      <c r="D44" s="56">
        <v>800</v>
      </c>
      <c r="E44" s="150">
        <f>'Пр. 9'!G24</f>
        <v>100000</v>
      </c>
    </row>
    <row r="45" spans="1:5" s="31" customFormat="1" ht="15.75">
      <c r="A45" s="43" t="s">
        <v>537</v>
      </c>
      <c r="B45" s="57"/>
      <c r="C45" s="57" t="s">
        <v>539</v>
      </c>
      <c r="D45" s="379"/>
      <c r="E45" s="149">
        <f>E46</f>
        <v>37500</v>
      </c>
    </row>
    <row r="46" spans="1:5" s="35" customFormat="1" ht="31.5">
      <c r="A46" s="195" t="s">
        <v>536</v>
      </c>
      <c r="B46" s="55" t="s">
        <v>135</v>
      </c>
      <c r="C46" s="55" t="s">
        <v>531</v>
      </c>
      <c r="D46" s="378">
        <v>200</v>
      </c>
      <c r="E46" s="150">
        <f>'Пр. 9'!G28</f>
        <v>37500</v>
      </c>
    </row>
    <row r="47" spans="1:5" ht="56.25">
      <c r="A47" s="86" t="s">
        <v>431</v>
      </c>
      <c r="B47" s="207"/>
      <c r="C47" s="85" t="s">
        <v>267</v>
      </c>
      <c r="D47" s="87"/>
      <c r="E47" s="149">
        <f>E48+E52+E54+E56+E58+E60</f>
        <v>5994981</v>
      </c>
    </row>
    <row r="48" spans="1:5" ht="15.75">
      <c r="A48" s="43" t="s">
        <v>183</v>
      </c>
      <c r="B48" s="57"/>
      <c r="C48" s="57" t="s">
        <v>268</v>
      </c>
      <c r="D48" s="205"/>
      <c r="E48" s="149">
        <f>E49+E50+E51</f>
        <v>2472781</v>
      </c>
    </row>
    <row r="49" spans="1:8" s="35" customFormat="1" ht="47.25">
      <c r="A49" s="59" t="s">
        <v>528</v>
      </c>
      <c r="B49" s="55" t="s">
        <v>140</v>
      </c>
      <c r="C49" s="55" t="s">
        <v>269</v>
      </c>
      <c r="D49" s="204">
        <v>200</v>
      </c>
      <c r="E49" s="151">
        <f>'Пр. 9'!G58</f>
        <v>200000</v>
      </c>
    </row>
    <row r="50" spans="1:8" s="146" customFormat="1" ht="94.5">
      <c r="A50" s="255" t="s">
        <v>555</v>
      </c>
      <c r="B50" s="256" t="s">
        <v>247</v>
      </c>
      <c r="C50" s="134" t="s">
        <v>434</v>
      </c>
      <c r="D50" s="140">
        <v>200</v>
      </c>
      <c r="E50" s="257">
        <f>'Пр. 9'!G43</f>
        <v>472781</v>
      </c>
    </row>
    <row r="51" spans="1:8" s="35" customFormat="1" ht="78.75">
      <c r="A51" s="255" t="s">
        <v>514</v>
      </c>
      <c r="B51" s="256" t="s">
        <v>247</v>
      </c>
      <c r="C51" s="134" t="s">
        <v>440</v>
      </c>
      <c r="D51" s="140">
        <v>200</v>
      </c>
      <c r="E51" s="257">
        <f>'Пр. 9'!G44</f>
        <v>1800000</v>
      </c>
    </row>
    <row r="52" spans="1:8" s="31" customFormat="1" ht="31.5">
      <c r="A52" s="43" t="s">
        <v>184</v>
      </c>
      <c r="B52" s="57"/>
      <c r="C52" s="57" t="s">
        <v>270</v>
      </c>
      <c r="D52" s="205"/>
      <c r="E52" s="149">
        <f>E53</f>
        <v>1320000</v>
      </c>
    </row>
    <row r="53" spans="1:8" s="35" customFormat="1" ht="48" thickBot="1">
      <c r="A53" s="58" t="s">
        <v>515</v>
      </c>
      <c r="B53" s="135" t="s">
        <v>140</v>
      </c>
      <c r="C53" s="135" t="s">
        <v>271</v>
      </c>
      <c r="D53" s="136">
        <v>200</v>
      </c>
      <c r="E53" s="153">
        <f>'Пр. 9'!G59</f>
        <v>1320000</v>
      </c>
    </row>
    <row r="54" spans="1:8" s="31" customFormat="1" ht="15.75">
      <c r="A54" s="43" t="s">
        <v>344</v>
      </c>
      <c r="B54" s="57"/>
      <c r="C54" s="57" t="s">
        <v>345</v>
      </c>
      <c r="D54" s="190"/>
      <c r="E54" s="149">
        <f>E55</f>
        <v>210000</v>
      </c>
    </row>
    <row r="55" spans="1:8" s="35" customFormat="1" ht="32.25" thickBot="1">
      <c r="A55" s="424" t="s">
        <v>561</v>
      </c>
      <c r="B55" s="135"/>
      <c r="C55" s="135" t="s">
        <v>343</v>
      </c>
      <c r="D55" s="136">
        <v>200</v>
      </c>
      <c r="E55" s="153">
        <f>'Пр. 9'!G60</f>
        <v>210000</v>
      </c>
    </row>
    <row r="56" spans="1:8" s="31" customFormat="1" ht="31.5">
      <c r="A56" s="43" t="s">
        <v>346</v>
      </c>
      <c r="B56" s="57"/>
      <c r="C56" s="57" t="s">
        <v>347</v>
      </c>
      <c r="D56" s="190"/>
      <c r="E56" s="149">
        <f>E57</f>
        <v>666000</v>
      </c>
    </row>
    <row r="57" spans="1:8" s="35" customFormat="1" ht="32.25" thickBot="1">
      <c r="A57" s="58" t="s">
        <v>529</v>
      </c>
      <c r="B57" s="135" t="s">
        <v>240</v>
      </c>
      <c r="C57" s="135" t="s">
        <v>348</v>
      </c>
      <c r="D57" s="136">
        <v>200</v>
      </c>
      <c r="E57" s="153">
        <f>'Пр. 9'!G53</f>
        <v>666000</v>
      </c>
      <c r="H57"/>
    </row>
    <row r="58" spans="1:8" s="31" customFormat="1" ht="31.5">
      <c r="A58" s="43" t="s">
        <v>505</v>
      </c>
      <c r="B58" s="57"/>
      <c r="C58" s="57" t="s">
        <v>503</v>
      </c>
      <c r="D58" s="377"/>
      <c r="E58" s="149">
        <f>E59</f>
        <v>726200</v>
      </c>
    </row>
    <row r="59" spans="1:8" s="35" customFormat="1" ht="48" thickBot="1">
      <c r="A59" s="58" t="s">
        <v>530</v>
      </c>
      <c r="B59" s="135" t="s">
        <v>240</v>
      </c>
      <c r="C59" s="135" t="s">
        <v>504</v>
      </c>
      <c r="D59" s="136">
        <v>200</v>
      </c>
      <c r="E59" s="153">
        <f>'Пр. 9'!G54</f>
        <v>726200</v>
      </c>
    </row>
    <row r="60" spans="1:8" s="35" customFormat="1" ht="31.5">
      <c r="A60" s="43" t="s">
        <v>566</v>
      </c>
      <c r="B60" s="57"/>
      <c r="C60" s="57" t="s">
        <v>565</v>
      </c>
      <c r="D60" s="469"/>
      <c r="E60" s="149">
        <f>E61</f>
        <v>600000</v>
      </c>
    </row>
    <row r="61" spans="1:8" s="35" customFormat="1" ht="48" thickBot="1">
      <c r="A61" s="58" t="s">
        <v>530</v>
      </c>
      <c r="B61" s="135" t="s">
        <v>240</v>
      </c>
      <c r="C61" s="135" t="s">
        <v>562</v>
      </c>
      <c r="D61" s="136">
        <v>200</v>
      </c>
      <c r="E61" s="153">
        <f>'Пр. 9'!G55</f>
        <v>600000</v>
      </c>
    </row>
    <row r="62" spans="1:8" s="130" customFormat="1" ht="57.75" customHeight="1">
      <c r="A62" s="86" t="s">
        <v>432</v>
      </c>
      <c r="B62" s="207"/>
      <c r="C62" s="85" t="s">
        <v>272</v>
      </c>
      <c r="D62" s="87"/>
      <c r="E62" s="154">
        <f>E63+E69+E71+E73+E78+E80</f>
        <v>10201568.539999999</v>
      </c>
    </row>
    <row r="63" spans="1:8" s="31" customFormat="1" ht="31.5">
      <c r="A63" s="43" t="s">
        <v>185</v>
      </c>
      <c r="B63" s="57" t="s">
        <v>142</v>
      </c>
      <c r="C63" s="57" t="s">
        <v>273</v>
      </c>
      <c r="D63" s="54"/>
      <c r="E63" s="149">
        <f>E64+E65+E66+E67+E68</f>
        <v>6048660</v>
      </c>
    </row>
    <row r="64" spans="1:8" s="35" customFormat="1" ht="78.75">
      <c r="A64" s="59" t="s">
        <v>205</v>
      </c>
      <c r="B64" s="55" t="s">
        <v>142</v>
      </c>
      <c r="C64" s="55" t="s">
        <v>274</v>
      </c>
      <c r="D64" s="56">
        <v>100</v>
      </c>
      <c r="E64" s="151">
        <f>'Пр. 9'!G68</f>
        <v>1711902</v>
      </c>
    </row>
    <row r="65" spans="1:8" s="35" customFormat="1" ht="94.5">
      <c r="A65" s="59" t="s">
        <v>204</v>
      </c>
      <c r="B65" s="55" t="s">
        <v>142</v>
      </c>
      <c r="C65" s="55" t="s">
        <v>275</v>
      </c>
      <c r="D65" s="56">
        <v>100</v>
      </c>
      <c r="E65" s="151">
        <f>'Пр. 9'!G69</f>
        <v>34258</v>
      </c>
    </row>
    <row r="66" spans="1:8" s="35" customFormat="1" ht="31.5">
      <c r="A66" s="59" t="s">
        <v>516</v>
      </c>
      <c r="B66" s="55" t="s">
        <v>142</v>
      </c>
      <c r="C66" s="55" t="s">
        <v>274</v>
      </c>
      <c r="D66" s="204">
        <v>200</v>
      </c>
      <c r="E66" s="151">
        <f>'Пр. 9'!G70</f>
        <v>4250000</v>
      </c>
    </row>
    <row r="67" spans="1:8" s="35" customFormat="1" ht="31.5">
      <c r="A67" s="59" t="s">
        <v>206</v>
      </c>
      <c r="B67" s="55" t="s">
        <v>142</v>
      </c>
      <c r="C67" s="55" t="s">
        <v>274</v>
      </c>
      <c r="D67" s="204">
        <v>800</v>
      </c>
      <c r="E67" s="151">
        <f>'Пр. 9'!G71</f>
        <v>52500</v>
      </c>
    </row>
    <row r="68" spans="1:8" s="35" customFormat="1" ht="31.5">
      <c r="A68" s="143" t="s">
        <v>443</v>
      </c>
      <c r="B68" s="134" t="s">
        <v>142</v>
      </c>
      <c r="C68" s="134" t="s">
        <v>442</v>
      </c>
      <c r="D68" s="140">
        <v>200</v>
      </c>
      <c r="E68" s="254">
        <f>'Пр. 9'!G72</f>
        <v>0</v>
      </c>
    </row>
    <row r="69" spans="1:8" s="31" customFormat="1" ht="31.5">
      <c r="A69" s="43" t="s">
        <v>186</v>
      </c>
      <c r="B69" s="57"/>
      <c r="C69" s="57" t="s">
        <v>276</v>
      </c>
      <c r="D69" s="205"/>
      <c r="E69" s="149">
        <f>E70</f>
        <v>100000</v>
      </c>
    </row>
    <row r="70" spans="1:8" s="35" customFormat="1" ht="31.5">
      <c r="A70" s="59" t="s">
        <v>517</v>
      </c>
      <c r="B70" s="55" t="s">
        <v>361</v>
      </c>
      <c r="C70" s="55" t="s">
        <v>277</v>
      </c>
      <c r="D70" s="204">
        <v>200</v>
      </c>
      <c r="E70" s="151">
        <f>'Пр. 9'!G83</f>
        <v>100000</v>
      </c>
    </row>
    <row r="71" spans="1:8" s="31" customFormat="1" ht="31.5">
      <c r="A71" s="43" t="s">
        <v>187</v>
      </c>
      <c r="B71" s="57"/>
      <c r="C71" s="57" t="s">
        <v>278</v>
      </c>
      <c r="D71" s="205"/>
      <c r="E71" s="149">
        <f>E72</f>
        <v>700000</v>
      </c>
    </row>
    <row r="72" spans="1:8" s="35" customFormat="1" ht="47.25">
      <c r="A72" s="44" t="s">
        <v>523</v>
      </c>
      <c r="B72" s="137" t="s">
        <v>140</v>
      </c>
      <c r="C72" s="137" t="s">
        <v>279</v>
      </c>
      <c r="D72" s="47">
        <v>200</v>
      </c>
      <c r="E72" s="155">
        <f>'Пр. 9'!G85</f>
        <v>700000</v>
      </c>
    </row>
    <row r="73" spans="1:8" s="31" customFormat="1" ht="31.5">
      <c r="A73" s="43" t="s">
        <v>211</v>
      </c>
      <c r="B73" s="57"/>
      <c r="C73" s="57" t="s">
        <v>280</v>
      </c>
      <c r="D73" s="205"/>
      <c r="E73" s="149">
        <f>E74+E75+E76+E77</f>
        <v>1198010.54</v>
      </c>
      <c r="F73" s="62"/>
    </row>
    <row r="74" spans="1:8" s="35" customFormat="1" ht="94.5">
      <c r="A74" s="59" t="s">
        <v>212</v>
      </c>
      <c r="B74" s="55" t="s">
        <v>142</v>
      </c>
      <c r="C74" s="55" t="s">
        <v>433</v>
      </c>
      <c r="D74" s="204">
        <v>100</v>
      </c>
      <c r="E74" s="151">
        <f>'Пр. 9'!G74</f>
        <v>697071</v>
      </c>
      <c r="F74" s="63"/>
      <c r="G74" s="63"/>
      <c r="H74" s="63"/>
    </row>
    <row r="75" spans="1:8" s="35" customFormat="1" ht="47.25">
      <c r="A75" s="59" t="s">
        <v>518</v>
      </c>
      <c r="B75" s="55" t="s">
        <v>142</v>
      </c>
      <c r="C75" s="55" t="s">
        <v>433</v>
      </c>
      <c r="D75" s="204">
        <v>200</v>
      </c>
      <c r="E75" s="151">
        <f>'Пр. 9'!G75</f>
        <v>87191</v>
      </c>
    </row>
    <row r="76" spans="1:8" s="35" customFormat="1" ht="110.25">
      <c r="A76" s="59" t="s">
        <v>213</v>
      </c>
      <c r="B76" s="55" t="s">
        <v>142</v>
      </c>
      <c r="C76" s="55" t="s">
        <v>281</v>
      </c>
      <c r="D76" s="198">
        <v>100</v>
      </c>
      <c r="E76" s="151">
        <f>'Пр. 9'!G76</f>
        <v>393061.12</v>
      </c>
    </row>
    <row r="77" spans="1:8" s="35" customFormat="1" ht="96.75" customHeight="1">
      <c r="A77" s="59" t="s">
        <v>214</v>
      </c>
      <c r="B77" s="55" t="s">
        <v>142</v>
      </c>
      <c r="C77" s="55" t="s">
        <v>282</v>
      </c>
      <c r="D77" s="198">
        <v>100</v>
      </c>
      <c r="E77" s="151">
        <f>'Пр. 9'!G77</f>
        <v>20687.419999999998</v>
      </c>
    </row>
    <row r="78" spans="1:8" s="35" customFormat="1" ht="31.5">
      <c r="A78" s="45" t="s">
        <v>216</v>
      </c>
      <c r="B78" s="85"/>
      <c r="C78" s="85" t="s">
        <v>283</v>
      </c>
      <c r="D78" s="87"/>
      <c r="E78" s="154">
        <f>E79</f>
        <v>1504000</v>
      </c>
    </row>
    <row r="79" spans="1:8" s="35" customFormat="1" ht="47.25">
      <c r="A79" s="59" t="s">
        <v>524</v>
      </c>
      <c r="B79" s="55" t="s">
        <v>142</v>
      </c>
      <c r="C79" s="55" t="s">
        <v>284</v>
      </c>
      <c r="D79" s="237">
        <v>200</v>
      </c>
      <c r="E79" s="151">
        <f>'Пр. 9'!G79</f>
        <v>1504000</v>
      </c>
    </row>
    <row r="80" spans="1:8" s="31" customFormat="1" ht="47.25">
      <c r="A80" s="43" t="s">
        <v>425</v>
      </c>
      <c r="B80" s="57" t="s">
        <v>142</v>
      </c>
      <c r="C80" s="57" t="s">
        <v>426</v>
      </c>
      <c r="D80" s="238"/>
      <c r="E80" s="149">
        <f>E81</f>
        <v>650898</v>
      </c>
    </row>
    <row r="81" spans="1:5" s="35" customFormat="1" ht="94.5">
      <c r="A81" s="59" t="s">
        <v>207</v>
      </c>
      <c r="B81" s="55" t="s">
        <v>142</v>
      </c>
      <c r="C81" s="55" t="s">
        <v>424</v>
      </c>
      <c r="D81" s="237">
        <v>100</v>
      </c>
      <c r="E81" s="151">
        <f>безвозм.пост.!C9</f>
        <v>650898</v>
      </c>
    </row>
    <row r="82" spans="1:5" ht="15.75">
      <c r="A82" s="43" t="s">
        <v>194</v>
      </c>
      <c r="B82" s="205"/>
      <c r="C82" s="55"/>
      <c r="D82" s="56"/>
      <c r="E82" s="156">
        <f>E13+E40+E47+E62</f>
        <v>27001476.82</v>
      </c>
    </row>
    <row r="86" spans="1:5">
      <c r="E86" s="118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5</vt:i4>
      </vt:variant>
    </vt:vector>
  </HeadingPairs>
  <TitlesOfParts>
    <vt:vector size="21" baseType="lpstr">
      <vt:lpstr>безвозм.пост.</vt:lpstr>
      <vt:lpstr>план работы</vt:lpstr>
      <vt:lpstr>Пр. 1</vt:lpstr>
      <vt:lpstr>Пр. 2</vt:lpstr>
      <vt:lpstr>Пр. 3</vt:lpstr>
      <vt:lpstr>Пр. 4</vt:lpstr>
      <vt:lpstr>Пр. 5</vt:lpstr>
      <vt:lpstr>Пр. 6</vt:lpstr>
      <vt:lpstr>Пр. 7 </vt:lpstr>
      <vt:lpstr>Пр. 8</vt:lpstr>
      <vt:lpstr>Пр. 9</vt:lpstr>
      <vt:lpstr>Пр.10</vt:lpstr>
      <vt:lpstr>Пр. 11</vt:lpstr>
      <vt:lpstr>Пр. 12</vt:lpstr>
      <vt:lpstr>Пр. 13</vt:lpstr>
      <vt:lpstr>у.у</vt:lpstr>
      <vt:lpstr>безвозм.пост.!Область_печати</vt:lpstr>
      <vt:lpstr>'план работы'!Область_печати</vt:lpstr>
      <vt:lpstr>'Пр. 5'!Область_печати</vt:lpstr>
      <vt:lpstr>'Пр. 9'!Область_печати</vt:lpstr>
      <vt:lpstr>Пр.10!Область_печати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2021-10-05T06:38:33Z</cp:lastPrinted>
  <dcterms:created xsi:type="dcterms:W3CDTF">2016-06-27T10:52:24Z</dcterms:created>
  <dcterms:modified xsi:type="dcterms:W3CDTF">2021-10-05T08:27:40Z</dcterms:modified>
</cp:coreProperties>
</file>